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00" tabRatio="910" activeTab="5"/>
  </bookViews>
  <sheets>
    <sheet name="96" sheetId="1" r:id="rId1"/>
    <sheet name="97" sheetId="2" r:id="rId2"/>
    <sheet name="98" sheetId="3" r:id="rId3"/>
    <sheet name="99" sheetId="4" r:id="rId4"/>
    <sheet name="100" sheetId="5" r:id="rId5"/>
    <sheet name="101" sheetId="6" r:id="rId6"/>
  </sheets>
  <externalReferences>
    <externalReference r:id="rId9"/>
  </externalReferences>
  <definedNames>
    <definedName name="chuong_phuluc_48" localSheetId="0">'96'!$A$1</definedName>
    <definedName name="chuong_phuluc_48_name" localSheetId="0">'96'!$A$3</definedName>
    <definedName name="chuong_phuluc_50" localSheetId="1">'97'!$A$1</definedName>
    <definedName name="chuong_phuluc_50_name" localSheetId="1">'97'!$A$3</definedName>
    <definedName name="chuong_phuluc_52" localSheetId="3">'99'!$A$1</definedName>
    <definedName name="chuong_phuluc_52_name" localSheetId="3">'99'!$A$3</definedName>
    <definedName name="_xlnm.Print_Titles" localSheetId="4">'100'!$7:$10</definedName>
    <definedName name="_xlnm.Print_Titles" localSheetId="1">'97'!$7:$9</definedName>
    <definedName name="_xlnm.Print_Titles" localSheetId="3">'99'!$7:$9</definedName>
  </definedNames>
  <calcPr fullCalcOnLoad="1"/>
</workbook>
</file>

<file path=xl/sharedStrings.xml><?xml version="1.0" encoding="utf-8"?>
<sst xmlns="http://schemas.openxmlformats.org/spreadsheetml/2006/main" count="452" uniqueCount="273">
  <si>
    <t>Đơn vị: Triệu đồng</t>
  </si>
  <si>
    <t>STT</t>
  </si>
  <si>
    <t>Dự toán</t>
  </si>
  <si>
    <t>Quyết toán</t>
  </si>
  <si>
    <t>A</t>
  </si>
  <si>
    <t>B</t>
  </si>
  <si>
    <t>TỔNG NGUỒN THU NSĐP</t>
  </si>
  <si>
    <t>I</t>
  </si>
  <si>
    <t>Thu NSĐP được hưởng theo phân cấp</t>
  </si>
  <si>
    <t>-</t>
  </si>
  <si>
    <t>II</t>
  </si>
  <si>
    <t xml:space="preserve">Thu bổ sung từ ngân sách cấp trên </t>
  </si>
  <si>
    <t>Thu bổ sung cân đối ngân sách</t>
  </si>
  <si>
    <t>Thu bổ sung có mục tiêu</t>
  </si>
  <si>
    <t>III</t>
  </si>
  <si>
    <t>Thu từ quỹ dự trữ tài chính</t>
  </si>
  <si>
    <t>IV</t>
  </si>
  <si>
    <t>Thu kết dư</t>
  </si>
  <si>
    <t>V</t>
  </si>
  <si>
    <t>Thu chuyển nguồn từ năm trước chuyển sang</t>
  </si>
  <si>
    <t>TỔNG CHI NSĐP</t>
  </si>
  <si>
    <t xml:space="preserve">Tổng chi cân đối NSĐP </t>
  </si>
  <si>
    <t>Chi đầu tư phát triển</t>
  </si>
  <si>
    <t>Chi thường xuyên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</si>
  <si>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</si>
  <si>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</si>
  <si>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</si>
  <si>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</si>
  <si>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Chi các chương trình mục tiêu, nhiệm vụ</t>
  </si>
  <si>
    <t>Chi chuyển nguồn sang năm sau</t>
  </si>
  <si>
    <t>C</t>
  </si>
  <si>
    <t>D</t>
  </si>
  <si>
    <t>CHI TRẢ NỢ GỐC CỦA NSĐP</t>
  </si>
  <si>
    <t>Từ nguồn vay để trả nợ gốc</t>
  </si>
  <si>
    <t>Từ nguồn bội thu, tăng thu, tiết kiệm chi, kết dư ngân sách cấp tỉnh</t>
  </si>
  <si>
    <t>E</t>
  </si>
  <si>
    <t>TỔNG MỨC VAY CỦA NSĐP</t>
  </si>
  <si>
    <t>Vay để bù đắp bội chi</t>
  </si>
  <si>
    <t>Vay để trả nợ gốc</t>
  </si>
  <si>
    <t>G</t>
  </si>
  <si>
    <t>TỔNG MỨC DƯ NỢ VAY CUỐI NĂM CỦA NSĐP</t>
  </si>
  <si>
    <t>Nội dung</t>
  </si>
  <si>
    <t>So sánh (%)</t>
  </si>
  <si>
    <t>Chi bổ sung cho ngân sách cấp dưới</t>
  </si>
  <si>
    <t>Tổng thu NSNN</t>
  </si>
  <si>
    <t>Thu NSĐP</t>
  </si>
  <si>
    <t>5=3/1</t>
  </si>
  <si>
    <t>6=4/2</t>
  </si>
  <si>
    <t>TỔNG NGUỒN THU NSNN (A+B+C+D)</t>
  </si>
  <si>
    <t>TỔNG THU CÂN ĐỐI NSNN</t>
  </si>
  <si>
    <t>Thu nội địa</t>
  </si>
  <si>
    <t>Thuế thu nhập cá nhân</t>
  </si>
  <si>
    <t>Thuế bảo vệ môi trường</t>
  </si>
  <si>
    <t>Lệ phí trước bạ</t>
  </si>
  <si>
    <t xml:space="preserve">Thu phí, lệ phí </t>
  </si>
  <si>
    <t>Phí và lệ phí trung ương</t>
  </si>
  <si>
    <t>Phí và lệ phí xã, phường</t>
  </si>
  <si>
    <t>Thuế sử dụng đất nông nghiệp</t>
  </si>
  <si>
    <t>Thuế sử dụng đất phi nông nghiệp</t>
  </si>
  <si>
    <t>Tiền cho thuê đất, thuê mặt nước</t>
  </si>
  <si>
    <t>Thu tiền sử dụng đất</t>
  </si>
  <si>
    <t>Thu từ hoạt động xổ số kiến thiết</t>
  </si>
  <si>
    <t>Thu tiền cấp quyền khai thác khoáng sản</t>
  </si>
  <si>
    <t>Thu khác ngân sách</t>
  </si>
  <si>
    <t xml:space="preserve">Thu từ hoạt động xuất nhập khẩu </t>
  </si>
  <si>
    <t>Thuế xuất khẩu</t>
  </si>
  <si>
    <t>Thuế nhập khẩu</t>
  </si>
  <si>
    <t>Thuế tiêu thụ đặc biệt thu từ hàng hóa nhập khẩu</t>
  </si>
  <si>
    <t>Thuế giá trị gia tăng thu từ hàng hóa nhập khẩu</t>
  </si>
  <si>
    <t>Thu khác</t>
  </si>
  <si>
    <t>Thu viện trợ</t>
  </si>
  <si>
    <t>THU KẾT DƯ NĂM TRƯỚC</t>
  </si>
  <si>
    <t>THU CHUYỂN NGUỒN TỪ NĂM TRƯỚC CHUYỂN SANG</t>
  </si>
  <si>
    <t>Chi giáo dục - đào tạo và dạy nghề</t>
  </si>
  <si>
    <t>Chi khoa học và công nghệ</t>
  </si>
  <si>
    <t>VI</t>
  </si>
  <si>
    <t>CHI CHUYỂN NGUỒN SANG NĂM SAU</t>
  </si>
  <si>
    <t xml:space="preserve">Chi đầu tư phát triển </t>
  </si>
  <si>
    <t>Tên đơn vị</t>
  </si>
  <si>
    <t>Tổng số</t>
  </si>
  <si>
    <r>
      <t xml:space="preserve">Chi đầu tư phát triển </t>
    </r>
    <r>
      <rPr>
        <sz val="12"/>
        <rFont val="Times New Roman"/>
        <family val="1"/>
      </rPr>
      <t>(Không kể chương trình MTQG)</t>
    </r>
  </si>
  <si>
    <t>Chi chương trình MTQG</t>
  </si>
  <si>
    <t>Chi chuyển nguồn sang ngân sách năm sau</t>
  </si>
  <si>
    <t>TỔNG SỐ</t>
  </si>
  <si>
    <t>CHI DỰ PHÒNG NGÂN SÁCH</t>
  </si>
  <si>
    <t>CHI TẠO NGUỒN, ĐIỀU CHỈNH TIỀN LƯƠNG</t>
  </si>
  <si>
    <t>UBND tỉnh giao</t>
  </si>
  <si>
    <t>HĐND TP quyết định</t>
  </si>
  <si>
    <t>Chi nộp ngân sách cấp trên</t>
  </si>
  <si>
    <t>4=3/1</t>
  </si>
  <si>
    <t>5=3/2</t>
  </si>
  <si>
    <t>Đơn vị: đồng</t>
  </si>
  <si>
    <t>Thuế thu nhập doanh nghiệp</t>
  </si>
  <si>
    <t>Thuế tài nguyên</t>
  </si>
  <si>
    <t>Thuế GTGT</t>
  </si>
  <si>
    <t xml:space="preserve">Thuế tiêu thụ đặc biệt </t>
  </si>
  <si>
    <t>Thu tiền cho thuê và bán nhà ở thuộc SHNN</t>
  </si>
  <si>
    <t>Thu cổ tức và lợi nhuận sau thuế</t>
  </si>
  <si>
    <t>UBND tỉnh 
giao</t>
  </si>
  <si>
    <t>HĐND TP 
quyết định</t>
  </si>
  <si>
    <t>Thu ngân sách cấp dưới nộp lên</t>
  </si>
  <si>
    <t>Thu từ khu vực DNNN do trung ương quản lý</t>
  </si>
  <si>
    <t>Thu từ khu vực DNNN do địa phương quản lý</t>
  </si>
  <si>
    <t>Thu từ khu vực doanh nghiệp có vốn đầu tư nước ngoài</t>
  </si>
  <si>
    <t>Thu từ khu vực kinh tế ngoài quốc doanh</t>
  </si>
  <si>
    <t>THU CHUYỂN GIAO NGÂN SÁCH</t>
  </si>
  <si>
    <t>CHI NGÂN SÁCH CẤP HUYỆN THEO LĨNH VỰC</t>
  </si>
  <si>
    <t>Ngân sách 
cấp huyện</t>
  </si>
  <si>
    <t>KẾT DƯ NSĐP (A-B)</t>
  </si>
  <si>
    <t>CHI BỔ SUNG CHO NGÂN SÁCH XÃ</t>
  </si>
  <si>
    <t xml:space="preserve">Phòng Kinh tế </t>
  </si>
  <si>
    <t>Hạt Kiểm lâm</t>
  </si>
  <si>
    <t>Phòng Quản lý Đô thị</t>
  </si>
  <si>
    <t>Phòng Văn hóa và Thông tin</t>
  </si>
  <si>
    <t xml:space="preserve">Phòng Tài nguyên và Môi trường </t>
  </si>
  <si>
    <t>Đội Thanh niên xung kích</t>
  </si>
  <si>
    <t>Ban Quản lý dịch vụ công ích</t>
  </si>
  <si>
    <t>Trung tâm phát triển quỹ đất</t>
  </si>
  <si>
    <t xml:space="preserve">Phòng Giáo dục và Đào tạo </t>
  </si>
  <si>
    <t>Phòng Lao động - TB&amp;XH</t>
  </si>
  <si>
    <t>Trung tâm bồi dưỡng chính trị</t>
  </si>
  <si>
    <t>BHXH Nha Trang</t>
  </si>
  <si>
    <t>Trung tâm Y tế</t>
  </si>
  <si>
    <t>Văn phòng HĐND&amp;UBND TP</t>
  </si>
  <si>
    <t>Phòng Tài chính-Kế hoạch</t>
  </si>
  <si>
    <t>Phòng Nội vụ</t>
  </si>
  <si>
    <t>Thanh tra TP</t>
  </si>
  <si>
    <t>Phòng Tư pháp</t>
  </si>
  <si>
    <t>Phòng Y tế</t>
  </si>
  <si>
    <t>Văn phòng Thành ủy</t>
  </si>
  <si>
    <t>Ủy ban mặt trận Tổ quốc TP</t>
  </si>
  <si>
    <t>Hội Cựu chiến binh</t>
  </si>
  <si>
    <t>Hội Nông dân</t>
  </si>
  <si>
    <t>Hội Liên hiệp phụ nữ</t>
  </si>
  <si>
    <t>Thành Đoàn</t>
  </si>
  <si>
    <t>Hội Đông y</t>
  </si>
  <si>
    <t>Hội Chữ thập đỏ</t>
  </si>
  <si>
    <t>Hội người mù (Phòng LĐ-TB&amp;XH)</t>
  </si>
  <si>
    <t>Công ty CP MTĐT Nha Trang</t>
  </si>
  <si>
    <t>Chi cục thuế</t>
  </si>
  <si>
    <t>Kho bạc nhà nước TP</t>
  </si>
  <si>
    <r>
      <t>Chi thường xuyên</t>
    </r>
    <r>
      <rPr>
        <sz val="12"/>
        <rFont val="Times New Roman"/>
        <family val="1"/>
      </rPr>
      <t xml:space="preserve"> (Không kể chương trình MTQG)</t>
    </r>
  </si>
  <si>
    <t>CHI NỘP NGÂN SÁCH CẤP TRÊN</t>
  </si>
  <si>
    <t>CHI ĐẦU TƯ PHÁT TRIỂN</t>
  </si>
  <si>
    <t>CHI THƯỜNG XUYÊN</t>
  </si>
  <si>
    <t>Thuế BVMT NSTW hưởng 100%</t>
  </si>
  <si>
    <t>Thuế BVMT phân chia giữa NSTW và NSĐP</t>
  </si>
  <si>
    <t>Các khoản huy động đóng góp</t>
  </si>
  <si>
    <t>Chi sự nghiệp có tính chất đầu tư</t>
  </si>
  <si>
    <t xml:space="preserve">CHI BỔ SUNG CHO NGÂN SÁCH CẤP DƯỚI </t>
  </si>
  <si>
    <t>- Thu NSĐP hưởng 100%</t>
  </si>
  <si>
    <t>- Thu NSĐP hưởng từ các khoản thu phân chia</t>
  </si>
  <si>
    <t>Các trường học</t>
  </si>
  <si>
    <t>Khối các cơ quan chuyên môn</t>
  </si>
  <si>
    <t>Khối các hội đặc thù</t>
  </si>
  <si>
    <t>Khối các đơn vị sự nghiệp</t>
  </si>
  <si>
    <t>Các nội dung khác</t>
  </si>
  <si>
    <t>Các đơn vị hỗ trợ</t>
  </si>
  <si>
    <t>Khối các cơ quan Đảng, MT, đoàn thể</t>
  </si>
  <si>
    <t>Phí và lệ phí tỉnh</t>
  </si>
  <si>
    <t>Phí và lệ phí huyện</t>
  </si>
  <si>
    <t>Thuế bổ sung đối với hàng hóa nhập khẩu vào Việt Nam</t>
  </si>
  <si>
    <t>Chi đo đạc, kiểm kê đất đai, quy hoạch</t>
  </si>
  <si>
    <t>Hỗ trợ theo địa bàn phụ trách thôn tổ</t>
  </si>
  <si>
    <t>Trang bị tài sản</t>
  </si>
  <si>
    <t xml:space="preserve">Chi khác </t>
  </si>
  <si>
    <t>Lộc Thọ</t>
  </si>
  <si>
    <t>Ngọc Hiệp</t>
  </si>
  <si>
    <t>Phước Hải</t>
  </si>
  <si>
    <t>Phước Hòa</t>
  </si>
  <si>
    <t>Phước Long</t>
  </si>
  <si>
    <t>Phước Tân</t>
  </si>
  <si>
    <t>Phước Tiến</t>
  </si>
  <si>
    <t>Phương Sài</t>
  </si>
  <si>
    <t>Phương Sơn</t>
  </si>
  <si>
    <t>Tân Lập</t>
  </si>
  <si>
    <t>Vạn Thắng</t>
  </si>
  <si>
    <t>Vạn Thạnh</t>
  </si>
  <si>
    <t>Vĩnh Hải</t>
  </si>
  <si>
    <t>Vĩnh Hòa</t>
  </si>
  <si>
    <t>Vĩnh Nguyên</t>
  </si>
  <si>
    <t>Vĩnh Phước</t>
  </si>
  <si>
    <t>Vĩnh Thọ</t>
  </si>
  <si>
    <t>Vĩnh Trường</t>
  </si>
  <si>
    <t>Xương Huân</t>
  </si>
  <si>
    <t>Phước Đồng</t>
  </si>
  <si>
    <t>Vĩnh Hiệp</t>
  </si>
  <si>
    <t>Vĩnh Lương</t>
  </si>
  <si>
    <t>Vĩnh Ngọc</t>
  </si>
  <si>
    <t>Vĩnh Phương</t>
  </si>
  <si>
    <t>Vĩnh Thái</t>
  </si>
  <si>
    <t>Vĩnh Thạnh</t>
  </si>
  <si>
    <t>Vĩnh Trung</t>
  </si>
  <si>
    <t>So sách (%)</t>
  </si>
  <si>
    <t>Bổ sung cân đối ngân sách</t>
  </si>
  <si>
    <t>Bổ sung có mục tiêu</t>
  </si>
  <si>
    <t>Gồm</t>
  </si>
  <si>
    <t>Vốn ngoài nước</t>
  </si>
  <si>
    <t>Vốn trong nước</t>
  </si>
  <si>
    <t>Thu từ quỹ đất công ích và thu hoa lợi công sản</t>
  </si>
  <si>
    <t>Trang trí phục vụ Tết Nguyên đán</t>
  </si>
  <si>
    <t>Kinh phí Festival Biển năm 2021</t>
  </si>
  <si>
    <t>Kinh phí bầu cử HĐND các cấp</t>
  </si>
  <si>
    <t>Ban QLDA các CTXD Nha Trang</t>
  </si>
  <si>
    <t>Ban quản lý Vịnh Nha Trang</t>
  </si>
  <si>
    <t>Chi nhành NHCSXH tỉnh Khánh Hòa</t>
  </si>
  <si>
    <t>Biểu số 96/CK-NSNN</t>
  </si>
  <si>
    <t>Biểu số 97/CK-NSNN</t>
  </si>
  <si>
    <t>Biểu số 98/CK-NSNN</t>
  </si>
  <si>
    <t>Đơn vị tính: đồng</t>
  </si>
  <si>
    <t>Bao gồm</t>
  </si>
  <si>
    <t>Ngân sách xã</t>
  </si>
  <si>
    <t>Ngân sách huyện</t>
  </si>
  <si>
    <t>NSCH</t>
  </si>
  <si>
    <t>NSCX</t>
  </si>
  <si>
    <t>1=2+3</t>
  </si>
  <si>
    <t>4=5+6</t>
  </si>
  <si>
    <t>7=4/1</t>
  </si>
  <si>
    <t>8=5/2</t>
  </si>
  <si>
    <t>9=6/3</t>
  </si>
  <si>
    <t>TỔNG CHI NGÂN SÁCH THÀNH PHỐ</t>
  </si>
  <si>
    <t>CHI CÂN ĐỐI NGÂN SÁCH THÀNH PHỐ</t>
  </si>
  <si>
    <t>Chi đầu tư cho các dự án</t>
  </si>
  <si>
    <t>Trong đó chia theo lĩnh vực:</t>
  </si>
  <si>
    <t>Trong đó chia theo nguồn vốn:</t>
  </si>
  <si>
    <t>Chi đầu tư từ nguồn thu tiền sử dụng đất</t>
  </si>
  <si>
    <t>Chi đầu tư từ nguồn thu xổ số kiến thiết</t>
  </si>
  <si>
    <t>Chi đầu tư phát triển khác</t>
  </si>
  <si>
    <t xml:space="preserve">Chi thường xuyên </t>
  </si>
  <si>
    <t>Trong đó:</t>
  </si>
  <si>
    <t>CHI CÁC CHƯƠNG TRÌNH MỤC TIÊU</t>
  </si>
  <si>
    <t>CHI BỔ SUNG CHO NGÂN SÁCH CÁP DƯỚI</t>
  </si>
  <si>
    <t>CHI CHUYỂN NGUỒN NĂM SAU</t>
  </si>
  <si>
    <t>Biểu số 99/CK-NSNN</t>
  </si>
  <si>
    <t>- Chi giáo dục - đào tạo và dạy nghề</t>
  </si>
  <si>
    <t>- Chi khoa học và công nghệ</t>
  </si>
  <si>
    <t>- Chi y tế, dân số và gia đình</t>
  </si>
  <si>
    <t>- Chi văn hóa thông tin</t>
  </si>
  <si>
    <t>- Chi phát thanh, truyền hình, thông tấn</t>
  </si>
  <si>
    <t>- Chi thể dục thể thao</t>
  </si>
  <si>
    <t>- Chi bảo vệ môi trường</t>
  </si>
  <si>
    <t>- Chi các hoạt động kinh tế</t>
  </si>
  <si>
    <t>- Chi hoạt động của cơ quan QLNN, đảng, đoàn thể</t>
  </si>
  <si>
    <t>- Chi bảo đảm xã hội</t>
  </si>
  <si>
    <t>- Chi đầu tư khác</t>
  </si>
  <si>
    <t>- Chi thường xuyên khác</t>
  </si>
  <si>
    <t>Biểu số 100/CK-NSNN</t>
  </si>
  <si>
    <t>Biểu số 101/CK-NSNN</t>
  </si>
  <si>
    <t>QUYẾT TOÁN CÂN ĐỐI NGÂN SÁCH THÀNH PHỐ NĂM 2022</t>
  </si>
  <si>
    <t>QUYẾT TOÁN NGUỒN THU NGÂN SÁCH NHÀ NƯỚC TRÊN ĐỊA BÀN THEO LĨNH VỰC NĂM 2022</t>
  </si>
  <si>
    <t>QUYẾT TOÁN CHI NGÂN SÁCH THÀNH PHỐ, CHI NGÂN SÁCH CẤP THÀNH PHỐ VÀ CHI NGÂN SÁCH XÃ THEO CƠ CẤU CHI NĂM 2022</t>
  </si>
  <si>
    <t>QUYẾT TOÁN CHI NGÂN SÁCH CẤP HUYỆN THEO LĨNH VỰC NĂM 2022</t>
  </si>
  <si>
    <t>Trung tâm Văn hóa - Thông tin và Thể thao</t>
  </si>
  <si>
    <t>CHI CHUYỂN NGUỒN NGÂN SÁCH TỈNH BỔ SUNG NĂM 2022</t>
  </si>
  <si>
    <t>VII</t>
  </si>
  <si>
    <t>CHI CHUYỂN NGUỒN TĂNG THU, TIẾT KIỆM CHI NĂM 2022</t>
  </si>
  <si>
    <t>QUYẾT TOÁN CHI NGÂN SÁCH CẤP HUYỆN CHO TỪNG CƠ QUAN, TỔ CHỨC THEO LĨNH VỰC NĂM NĂM 2022</t>
  </si>
  <si>
    <t>QUYẾT TOÁN CHI BỔ SUNG TỪ NGÂN SÁCH CẤP HUYỆN CHO NGÂN SÁCH TỪNG XÃ PHƯỜNG NĂM 2022</t>
  </si>
  <si>
    <t>Vốn đầu tư để thực hiện các CTMT, nhiệm vụ</t>
  </si>
  <si>
    <t>Vốn sự nghiệp thực hiện các chế độ, chính sách</t>
  </si>
  <si>
    <t>Vốn thực hiện các CTMT quốc gia</t>
  </si>
  <si>
    <t>3=4+5</t>
  </si>
  <si>
    <t>9=10+11</t>
  </si>
  <si>
    <t>11=12+13</t>
  </si>
  <si>
    <t>17=9/1</t>
  </si>
  <si>
    <t>18=10/2</t>
  </si>
  <si>
    <t>19=11/3</t>
  </si>
  <si>
    <t>20=12/4</t>
  </si>
  <si>
    <t>21=13/5</t>
  </si>
  <si>
    <t>22=14/6</t>
  </si>
  <si>
    <t>23=15/7</t>
  </si>
  <si>
    <t>24=16/8</t>
  </si>
  <si>
    <t>(Ban hành kèm theo Quyết định số    2008/QĐ-UBND ngày   18/8/2023 của UBND thành phố)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</si>
</sst>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0.0%"/>
    <numFmt numFmtId="178" formatCode="#,##0.0"/>
    <numFmt numFmtId="179" formatCode="0.000000E+00"/>
    <numFmt numFmtId="180" formatCode="0.00000E+00"/>
    <numFmt numFmtId="181" formatCode="#,##0.000"/>
  </numFmts>
  <fonts count="66">
    <font>
      <sz val="10"/>
      <name val="Arial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3.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.5"/>
      <color indexed="8"/>
      <name val="Times New Roman"/>
      <family val="1"/>
    </font>
    <font>
      <b/>
      <sz val="12.5"/>
      <name val="Times New Roman"/>
      <family val="1"/>
    </font>
    <font>
      <sz val="12.5"/>
      <color indexed="8"/>
      <name val="Times New Roman"/>
      <family val="1"/>
    </font>
    <font>
      <i/>
      <sz val="12.5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2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i/>
      <sz val="13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3" fontId="23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1" fillId="0" borderId="14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3" fontId="14" fillId="0" borderId="12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3" fontId="16" fillId="0" borderId="12" xfId="0" applyNumberFormat="1" applyFont="1" applyBorder="1" applyAlignment="1">
      <alignment horizontal="right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3" fontId="16" fillId="0" borderId="13" xfId="0" applyNumberFormat="1" applyFont="1" applyBorder="1" applyAlignment="1">
      <alignment horizontal="right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right" vertical="center" wrapText="1"/>
    </xf>
    <xf numFmtId="3" fontId="15" fillId="0" borderId="15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3" fontId="17" fillId="0" borderId="12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8" fillId="0" borderId="0" xfId="0" applyNumberFormat="1" applyFont="1" applyAlignment="1" quotePrefix="1">
      <alignment/>
    </xf>
    <xf numFmtId="3" fontId="7" fillId="0" borderId="0" xfId="0" applyNumberFormat="1" applyFont="1" applyAlignment="1">
      <alignment/>
    </xf>
    <xf numFmtId="3" fontId="3" fillId="0" borderId="13" xfId="0" applyNumberFormat="1" applyFont="1" applyBorder="1" applyAlignment="1">
      <alignment vertic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" fillId="33" borderId="11" xfId="0" applyFont="1" applyFill="1" applyBorder="1" applyAlignment="1">
      <alignment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right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horizontal="right" vertical="center" wrapText="1"/>
    </xf>
    <xf numFmtId="3" fontId="10" fillId="33" borderId="12" xfId="0" applyNumberFormat="1" applyFont="1" applyFill="1" applyBorder="1" applyAlignment="1">
      <alignment horizontal="right" vertical="center" wrapText="1"/>
    </xf>
    <xf numFmtId="3" fontId="10" fillId="33" borderId="12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1" fillId="33" borderId="13" xfId="0" applyNumberFormat="1" applyFont="1" applyFill="1" applyBorder="1" applyAlignment="1">
      <alignment horizontal="right" vertical="center" wrapText="1"/>
    </xf>
    <xf numFmtId="3" fontId="8" fillId="33" borderId="13" xfId="0" applyNumberFormat="1" applyFont="1" applyFill="1" applyBorder="1" applyAlignment="1">
      <alignment horizontal="right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 quotePrefix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/>
    </xf>
    <xf numFmtId="0" fontId="20" fillId="33" borderId="0" xfId="0" applyFont="1" applyFill="1" applyAlignment="1">
      <alignment/>
    </xf>
    <xf numFmtId="3" fontId="3" fillId="33" borderId="11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9" fontId="1" fillId="0" borderId="12" xfId="0" applyNumberFormat="1" applyFont="1" applyBorder="1" applyAlignment="1">
      <alignment vertical="center" wrapText="1"/>
    </xf>
    <xf numFmtId="9" fontId="3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 wrapText="1"/>
    </xf>
    <xf numFmtId="9" fontId="3" fillId="0" borderId="13" xfId="0" applyNumberFormat="1" applyFont="1" applyBorder="1" applyAlignment="1">
      <alignment vertical="center" wrapText="1"/>
    </xf>
    <xf numFmtId="3" fontId="23" fillId="0" borderId="0" xfId="60" applyFont="1" applyFill="1" applyAlignment="1">
      <alignment vertical="center"/>
      <protection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24" fillId="0" borderId="0" xfId="60" applyFont="1" applyFill="1" applyAlignment="1">
      <alignment vertical="center"/>
      <protection/>
    </xf>
    <xf numFmtId="3" fontId="25" fillId="0" borderId="0" xfId="0" applyNumberFormat="1" applyFont="1" applyAlignment="1">
      <alignment horizontal="right" vertical="center"/>
    </xf>
    <xf numFmtId="9" fontId="25" fillId="0" borderId="0" xfId="0" applyNumberFormat="1" applyFont="1" applyAlignment="1">
      <alignment horizontal="right" vertical="center"/>
    </xf>
    <xf numFmtId="3" fontId="24" fillId="0" borderId="0" xfId="60" applyFont="1" applyFill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44" fontId="26" fillId="0" borderId="0" xfId="46" applyFont="1" applyFill="1" applyAlignment="1">
      <alignment horizontal="center" vertical="center"/>
    </xf>
    <xf numFmtId="3" fontId="10" fillId="0" borderId="0" xfId="60" applyFont="1" applyFill="1" applyAlignment="1">
      <alignment vertical="center"/>
      <protection/>
    </xf>
    <xf numFmtId="3" fontId="10" fillId="0" borderId="0" xfId="60" applyFont="1" applyFill="1" applyAlignment="1">
      <alignment horizontal="center" vertical="center"/>
      <protection/>
    </xf>
    <xf numFmtId="3" fontId="8" fillId="0" borderId="10" xfId="60" applyFont="1" applyFill="1" applyBorder="1" applyAlignment="1">
      <alignment horizontal="center" vertical="center"/>
      <protection/>
    </xf>
    <xf numFmtId="3" fontId="8" fillId="0" borderId="10" xfId="60" applyFont="1" applyFill="1" applyBorder="1" applyAlignment="1">
      <alignment horizontal="center" vertical="center" wrapText="1"/>
      <protection/>
    </xf>
    <xf numFmtId="3" fontId="10" fillId="0" borderId="10" xfId="60" applyFont="1" applyFill="1" applyBorder="1" applyAlignment="1">
      <alignment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3" fontId="8" fillId="0" borderId="16" xfId="60" applyFont="1" applyFill="1" applyBorder="1" applyAlignment="1">
      <alignment horizontal="center" vertical="center" wrapText="1"/>
      <protection/>
    </xf>
    <xf numFmtId="3" fontId="8" fillId="0" borderId="0" xfId="60" applyFont="1" applyFill="1" applyAlignment="1">
      <alignment vertical="center"/>
      <protection/>
    </xf>
    <xf numFmtId="3" fontId="8" fillId="0" borderId="17" xfId="60" applyFont="1" applyFill="1" applyBorder="1" applyAlignment="1">
      <alignment horizontal="center" vertical="center"/>
      <protection/>
    </xf>
    <xf numFmtId="3" fontId="24" fillId="0" borderId="18" xfId="60" applyFont="1" applyFill="1" applyBorder="1" applyAlignment="1">
      <alignment horizontal="center" vertical="center" wrapText="1"/>
      <protection/>
    </xf>
    <xf numFmtId="0" fontId="24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" fontId="8" fillId="0" borderId="18" xfId="60" applyFont="1" applyFill="1" applyBorder="1" applyAlignment="1">
      <alignment horizontal="center" vertical="center" wrapText="1"/>
      <protection/>
    </xf>
    <xf numFmtId="3" fontId="8" fillId="0" borderId="19" xfId="60" applyFont="1" applyFill="1" applyBorder="1" applyAlignment="1">
      <alignment horizontal="center" vertical="center" wrapText="1"/>
      <protection/>
    </xf>
    <xf numFmtId="3" fontId="8" fillId="0" borderId="20" xfId="60" applyFont="1" applyFill="1" applyBorder="1" applyAlignment="1">
      <alignment horizontal="center" vertical="center" wrapText="1"/>
      <protection/>
    </xf>
    <xf numFmtId="3" fontId="8" fillId="0" borderId="10" xfId="60" applyFont="1" applyFill="1" applyBorder="1" applyAlignment="1">
      <alignment vertical="center"/>
      <protection/>
    </xf>
    <xf numFmtId="3" fontId="8" fillId="0" borderId="15" xfId="60" applyFont="1" applyFill="1" applyBorder="1" applyAlignment="1">
      <alignment vertical="center"/>
      <protection/>
    </xf>
    <xf numFmtId="3" fontId="8" fillId="0" borderId="10" xfId="60" applyFont="1" applyFill="1" applyBorder="1" applyAlignment="1">
      <alignment horizontal="left" vertical="center"/>
      <protection/>
    </xf>
    <xf numFmtId="3" fontId="8" fillId="0" borderId="12" xfId="60" applyFont="1" applyFill="1" applyBorder="1" applyAlignment="1">
      <alignment vertical="center"/>
      <protection/>
    </xf>
    <xf numFmtId="3" fontId="8" fillId="0" borderId="11" xfId="60" applyFont="1" applyFill="1" applyBorder="1" applyAlignment="1">
      <alignment horizontal="center" vertical="center"/>
      <protection/>
    </xf>
    <xf numFmtId="3" fontId="8" fillId="0" borderId="11" xfId="60" applyFont="1" applyFill="1" applyBorder="1" applyAlignment="1">
      <alignment vertical="center"/>
      <protection/>
    </xf>
    <xf numFmtId="3" fontId="10" fillId="0" borderId="12" xfId="60" applyFont="1" applyFill="1" applyBorder="1" applyAlignment="1">
      <alignment horizontal="center" vertical="center"/>
      <protection/>
    </xf>
    <xf numFmtId="3" fontId="10" fillId="0" borderId="12" xfId="60" applyFont="1" applyFill="1" applyBorder="1" applyAlignment="1">
      <alignment vertical="center"/>
      <protection/>
    </xf>
    <xf numFmtId="3" fontId="8" fillId="0" borderId="12" xfId="60" applyFont="1" applyFill="1" applyBorder="1" applyAlignment="1">
      <alignment horizontal="center" vertical="center"/>
      <protection/>
    </xf>
    <xf numFmtId="3" fontId="9" fillId="0" borderId="12" xfId="60" applyFont="1" applyFill="1" applyBorder="1" applyAlignment="1" quotePrefix="1">
      <alignment horizontal="center" vertical="center"/>
      <protection/>
    </xf>
    <xf numFmtId="3" fontId="9" fillId="0" borderId="12" xfId="60" applyFont="1" applyFill="1" applyBorder="1" applyAlignment="1">
      <alignment vertical="center"/>
      <protection/>
    </xf>
    <xf numFmtId="3" fontId="9" fillId="0" borderId="12" xfId="60" applyFont="1" applyFill="1" applyBorder="1" applyAlignment="1">
      <alignment horizontal="center" vertical="center"/>
      <protection/>
    </xf>
    <xf numFmtId="3" fontId="8" fillId="0" borderId="21" xfId="60" applyFont="1" applyFill="1" applyBorder="1" applyAlignment="1">
      <alignment vertical="center"/>
      <protection/>
    </xf>
    <xf numFmtId="3" fontId="8" fillId="0" borderId="21" xfId="60" applyFont="1" applyFill="1" applyBorder="1" applyAlignment="1">
      <alignment horizontal="center" vertical="center"/>
      <protection/>
    </xf>
    <xf numFmtId="3" fontId="10" fillId="0" borderId="21" xfId="60" applyFont="1" applyFill="1" applyBorder="1" applyAlignment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3" fontId="23" fillId="0" borderId="0" xfId="60" applyFont="1" applyFill="1" applyAlignment="1">
      <alignment horizontal="center" vertical="center"/>
      <protection/>
    </xf>
    <xf numFmtId="0" fontId="27" fillId="0" borderId="12" xfId="0" applyFont="1" applyBorder="1" applyAlignment="1">
      <alignment vertical="center" wrapText="1"/>
    </xf>
    <xf numFmtId="0" fontId="18" fillId="0" borderId="12" xfId="0" applyFont="1" applyBorder="1" applyAlignment="1" quotePrefix="1">
      <alignment vertical="center" wrapText="1"/>
    </xf>
    <xf numFmtId="0" fontId="4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33" borderId="21" xfId="0" applyNumberFormat="1" applyFont="1" applyFill="1" applyBorder="1" applyAlignment="1">
      <alignment horizontal="right" vertical="center" wrapText="1"/>
    </xf>
    <xf numFmtId="3" fontId="8" fillId="33" borderId="21" xfId="0" applyNumberFormat="1" applyFont="1" applyFill="1" applyBorder="1" applyAlignment="1">
      <alignment horizontal="right" vertical="center" wrapText="1"/>
    </xf>
    <xf numFmtId="3" fontId="8" fillId="33" borderId="21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0" fillId="0" borderId="0" xfId="0" applyFont="1" applyAlignment="1">
      <alignment/>
    </xf>
    <xf numFmtId="4" fontId="10" fillId="0" borderId="12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0" fillId="0" borderId="12" xfId="0" applyNumberFormat="1" applyFont="1" applyBorder="1" applyAlignment="1">
      <alignment/>
    </xf>
    <xf numFmtId="9" fontId="10" fillId="0" borderId="12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9" fontId="10" fillId="0" borderId="21" xfId="0" applyNumberFormat="1" applyFont="1" applyBorder="1" applyAlignment="1">
      <alignment/>
    </xf>
    <xf numFmtId="4" fontId="10" fillId="0" borderId="13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3" fontId="8" fillId="0" borderId="25" xfId="60" applyFont="1" applyFill="1" applyBorder="1" applyAlignment="1">
      <alignment horizontal="center" vertical="center" wrapText="1"/>
      <protection/>
    </xf>
    <xf numFmtId="3" fontId="8" fillId="0" borderId="26" xfId="60" applyFont="1" applyFill="1" applyBorder="1" applyAlignment="1">
      <alignment horizontal="center" vertical="center" wrapText="1"/>
      <protection/>
    </xf>
    <xf numFmtId="3" fontId="8" fillId="0" borderId="27" xfId="60" applyFont="1" applyFill="1" applyBorder="1" applyAlignment="1">
      <alignment horizontal="center" vertical="center"/>
      <protection/>
    </xf>
    <xf numFmtId="3" fontId="8" fillId="0" borderId="22" xfId="60" applyFont="1" applyFill="1" applyBorder="1" applyAlignment="1">
      <alignment horizontal="center" vertical="center"/>
      <protection/>
    </xf>
    <xf numFmtId="3" fontId="8" fillId="0" borderId="25" xfId="60" applyFont="1" applyFill="1" applyBorder="1" applyAlignment="1">
      <alignment horizontal="center" vertical="center"/>
      <protection/>
    </xf>
    <xf numFmtId="3" fontId="8" fillId="0" borderId="28" xfId="60" applyFont="1" applyFill="1" applyBorder="1" applyAlignment="1">
      <alignment horizontal="center" vertical="center"/>
      <protection/>
    </xf>
    <xf numFmtId="3" fontId="8" fillId="0" borderId="29" xfId="60" applyFont="1" applyFill="1" applyBorder="1" applyAlignment="1">
      <alignment horizontal="center" vertical="center"/>
      <protection/>
    </xf>
    <xf numFmtId="3" fontId="10" fillId="0" borderId="27" xfId="60" applyFont="1" applyFill="1" applyBorder="1" applyAlignment="1">
      <alignment horizontal="center" vertical="center"/>
      <protection/>
    </xf>
    <xf numFmtId="3" fontId="10" fillId="0" borderId="22" xfId="60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3" fontId="21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44" fontId="26" fillId="0" borderId="0" xfId="46" applyFont="1" applyFill="1" applyAlignment="1">
      <alignment horizontal="center" vertical="center"/>
    </xf>
    <xf numFmtId="3" fontId="9" fillId="0" borderId="24" xfId="60" applyFont="1" applyFill="1" applyBorder="1" applyAlignment="1">
      <alignment horizontal="right" vertical="center"/>
      <protection/>
    </xf>
    <xf numFmtId="3" fontId="8" fillId="0" borderId="10" xfId="60" applyFont="1" applyFill="1" applyBorder="1" applyAlignment="1">
      <alignment horizontal="center" vertical="center"/>
      <protection/>
    </xf>
    <xf numFmtId="3" fontId="8" fillId="0" borderId="10" xfId="60" applyFont="1" applyFill="1" applyBorder="1" applyAlignment="1">
      <alignment horizontal="center" vertical="center" wrapText="1"/>
      <protection/>
    </xf>
    <xf numFmtId="3" fontId="10" fillId="0" borderId="10" xfId="60" applyFont="1" applyFill="1" applyBorder="1" applyAlignment="1">
      <alignment vertical="center"/>
      <protection/>
    </xf>
    <xf numFmtId="3" fontId="24" fillId="0" borderId="25" xfId="60" applyFont="1" applyFill="1" applyBorder="1" applyAlignment="1">
      <alignment horizontal="center" vertical="center" wrapText="1"/>
      <protection/>
    </xf>
    <xf numFmtId="3" fontId="24" fillId="0" borderId="26" xfId="60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4" fontId="17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/>
    </xf>
    <xf numFmtId="44" fontId="22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2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7" xfId="59"/>
    <cellStyle name="Normal_bao cao dinh ky tuan 201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Ph&#7909;%20l&#7909;c%20BC%20QT2022_N&#272;31%20T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8_r"/>
      <sheetName val="49_r"/>
      <sheetName val="50_r"/>
      <sheetName val="51_r"/>
      <sheetName val="52_r"/>
      <sheetName val="54-r"/>
      <sheetName val="56_r"/>
      <sheetName val="58"/>
      <sheetName val="59"/>
      <sheetName val="60"/>
      <sheetName val="TM CN"/>
    </sheetNames>
    <sheetDataSet>
      <sheetData sheetId="6"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1300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J43"/>
  <sheetViews>
    <sheetView showZeros="0" zoomScale="85" zoomScaleNormal="85" zoomScalePageLayoutView="0" workbookViewId="0" topLeftCell="A1">
      <selection activeCell="D9" sqref="D9"/>
    </sheetView>
  </sheetViews>
  <sheetFormatPr defaultColWidth="9.140625" defaultRowHeight="12.75"/>
  <cols>
    <col min="1" max="1" width="5.7109375" style="0" customWidth="1"/>
    <col min="2" max="2" width="48.8515625" style="0" bestFit="1" customWidth="1"/>
    <col min="3" max="5" width="20.7109375" style="0" customWidth="1"/>
    <col min="6" max="6" width="11.7109375" style="0" customWidth="1"/>
    <col min="7" max="7" width="10.7109375" style="0" customWidth="1"/>
    <col min="10" max="10" width="16.7109375" style="0" bestFit="1" customWidth="1"/>
  </cols>
  <sheetData>
    <row r="1" spans="1:7" ht="15">
      <c r="A1" s="165" t="s">
        <v>206</v>
      </c>
      <c r="B1" s="165"/>
      <c r="C1" s="165"/>
      <c r="D1" s="165"/>
      <c r="E1" s="165"/>
      <c r="F1" s="165"/>
      <c r="G1" s="165"/>
    </row>
    <row r="2" ht="15">
      <c r="A2" s="1"/>
    </row>
    <row r="3" spans="1:7" ht="17.25">
      <c r="A3" s="164" t="s">
        <v>248</v>
      </c>
      <c r="B3" s="164"/>
      <c r="C3" s="164"/>
      <c r="D3" s="164"/>
      <c r="E3" s="164"/>
      <c r="F3" s="164"/>
      <c r="G3" s="164"/>
    </row>
    <row r="4" spans="1:7" ht="15.75">
      <c r="A4" s="167" t="s">
        <v>272</v>
      </c>
      <c r="B4" s="167"/>
      <c r="C4" s="167"/>
      <c r="D4" s="167"/>
      <c r="E4" s="167"/>
      <c r="F4" s="167"/>
      <c r="G4" s="167"/>
    </row>
    <row r="5" ht="15">
      <c r="A5" s="1"/>
    </row>
    <row r="6" spans="1:7" ht="15">
      <c r="A6" s="166" t="s">
        <v>91</v>
      </c>
      <c r="B6" s="166"/>
      <c r="C6" s="166"/>
      <c r="D6" s="166"/>
      <c r="E6" s="166"/>
      <c r="F6" s="166"/>
      <c r="G6" s="166"/>
    </row>
    <row r="7" spans="1:7" ht="21" customHeight="1">
      <c r="A7" s="163" t="s">
        <v>1</v>
      </c>
      <c r="B7" s="163" t="s">
        <v>41</v>
      </c>
      <c r="C7" s="163" t="s">
        <v>2</v>
      </c>
      <c r="D7" s="163"/>
      <c r="E7" s="163" t="s">
        <v>3</v>
      </c>
      <c r="F7" s="163" t="s">
        <v>42</v>
      </c>
      <c r="G7" s="163"/>
    </row>
    <row r="8" spans="1:7" ht="45" customHeight="1">
      <c r="A8" s="163"/>
      <c r="B8" s="163"/>
      <c r="C8" s="2" t="s">
        <v>86</v>
      </c>
      <c r="D8" s="2" t="s">
        <v>87</v>
      </c>
      <c r="E8" s="163"/>
      <c r="F8" s="2" t="s">
        <v>98</v>
      </c>
      <c r="G8" s="2" t="s">
        <v>87</v>
      </c>
    </row>
    <row r="9" spans="1:7" ht="21" customHeight="1">
      <c r="A9" s="2" t="s">
        <v>4</v>
      </c>
      <c r="B9" s="2" t="s">
        <v>5</v>
      </c>
      <c r="C9" s="2">
        <v>1</v>
      </c>
      <c r="D9" s="2">
        <v>2</v>
      </c>
      <c r="E9" s="2">
        <v>3</v>
      </c>
      <c r="F9" s="2" t="s">
        <v>89</v>
      </c>
      <c r="G9" s="2" t="s">
        <v>90</v>
      </c>
    </row>
    <row r="10" spans="1:10" ht="21" customHeight="1">
      <c r="A10" s="16" t="s">
        <v>4</v>
      </c>
      <c r="B10" s="17" t="s">
        <v>6</v>
      </c>
      <c r="C10" s="32">
        <f>+C11+C14+C17+C19+C20+C18</f>
        <v>1616796000000</v>
      </c>
      <c r="D10" s="32">
        <f>+D11+D14+D17+D19+D20+D18</f>
        <v>1628796000000</v>
      </c>
      <c r="E10" s="32">
        <f>+E11+E14+E17+E19+E20+E18</f>
        <v>4438398166231</v>
      </c>
      <c r="F10" s="18">
        <f>+E10/C10*100</f>
        <v>274.5181313060522</v>
      </c>
      <c r="G10" s="18">
        <f>+E10/D10*100</f>
        <v>272.49564501822204</v>
      </c>
      <c r="J10" s="14"/>
    </row>
    <row r="11" spans="1:7" ht="21" customHeight="1">
      <c r="A11" s="19" t="s">
        <v>7</v>
      </c>
      <c r="B11" s="20" t="s">
        <v>8</v>
      </c>
      <c r="C11" s="21">
        <f>+C12+C13</f>
        <v>1616796000000</v>
      </c>
      <c r="D11" s="21">
        <f>+D12+D13</f>
        <v>1628796000000</v>
      </c>
      <c r="E11" s="21">
        <f>+E12+E13</f>
        <v>2966523308407</v>
      </c>
      <c r="F11" s="22">
        <f aca="true" t="shared" si="0" ref="F11:F40">+E11/C11*100</f>
        <v>183.48160858927162</v>
      </c>
      <c r="G11" s="22">
        <f aca="true" t="shared" si="1" ref="G11:G40">+E11/D11*100</f>
        <v>182.12982524558018</v>
      </c>
    </row>
    <row r="12" spans="1:7" ht="21" customHeight="1">
      <c r="A12" s="23"/>
      <c r="B12" s="71" t="s">
        <v>150</v>
      </c>
      <c r="C12" s="25">
        <v>1092189000000</v>
      </c>
      <c r="D12" s="25">
        <v>1104189000000</v>
      </c>
      <c r="E12" s="25">
        <v>1028085043601</v>
      </c>
      <c r="F12" s="26">
        <f t="shared" si="0"/>
        <v>94.13069016452282</v>
      </c>
      <c r="G12" s="26">
        <f t="shared" si="1"/>
        <v>93.10770561932785</v>
      </c>
    </row>
    <row r="13" spans="1:10" ht="21" customHeight="1">
      <c r="A13" s="23"/>
      <c r="B13" s="71" t="s">
        <v>151</v>
      </c>
      <c r="C13" s="25">
        <v>524607000000</v>
      </c>
      <c r="D13" s="25">
        <v>524607000000</v>
      </c>
      <c r="E13" s="25">
        <v>1938438264806</v>
      </c>
      <c r="F13" s="26">
        <f t="shared" si="0"/>
        <v>369.50293549380774</v>
      </c>
      <c r="G13" s="26">
        <f t="shared" si="1"/>
        <v>369.50293549380774</v>
      </c>
      <c r="J13" s="14"/>
    </row>
    <row r="14" spans="1:10" ht="21" customHeight="1">
      <c r="A14" s="19" t="s">
        <v>10</v>
      </c>
      <c r="B14" s="20" t="s">
        <v>11</v>
      </c>
      <c r="C14" s="21">
        <f>+C15+C16</f>
        <v>0</v>
      </c>
      <c r="D14" s="21">
        <f>+D15+D16</f>
        <v>0</v>
      </c>
      <c r="E14" s="21">
        <f>+E15+E16</f>
        <v>458135590132</v>
      </c>
      <c r="F14" s="22"/>
      <c r="G14" s="22"/>
      <c r="J14" s="14"/>
    </row>
    <row r="15" spans="1:7" ht="21" customHeight="1">
      <c r="A15" s="23">
        <v>1</v>
      </c>
      <c r="B15" s="24" t="s">
        <v>12</v>
      </c>
      <c r="C15" s="25"/>
      <c r="D15" s="25"/>
      <c r="E15" s="25">
        <v>107489000000</v>
      </c>
      <c r="F15" s="26"/>
      <c r="G15" s="26"/>
    </row>
    <row r="16" spans="1:7" ht="21" customHeight="1">
      <c r="A16" s="23">
        <v>2</v>
      </c>
      <c r="B16" s="24" t="s">
        <v>13</v>
      </c>
      <c r="C16" s="25"/>
      <c r="D16" s="25"/>
      <c r="E16" s="25">
        <v>350646590132</v>
      </c>
      <c r="F16" s="26"/>
      <c r="G16" s="26"/>
    </row>
    <row r="17" spans="1:7" ht="21" customHeight="1">
      <c r="A17" s="19" t="s">
        <v>14</v>
      </c>
      <c r="B17" s="20" t="s">
        <v>15</v>
      </c>
      <c r="C17" s="25"/>
      <c r="D17" s="25"/>
      <c r="E17" s="25"/>
      <c r="F17" s="22"/>
      <c r="G17" s="22"/>
    </row>
    <row r="18" spans="1:10" ht="21" customHeight="1">
      <c r="A18" s="19" t="s">
        <v>16</v>
      </c>
      <c r="B18" s="20" t="s">
        <v>100</v>
      </c>
      <c r="C18" s="25"/>
      <c r="D18" s="25"/>
      <c r="E18" s="21">
        <v>8903185888</v>
      </c>
      <c r="F18" s="22"/>
      <c r="G18" s="22"/>
      <c r="J18" s="14"/>
    </row>
    <row r="19" spans="1:7" ht="21" customHeight="1">
      <c r="A19" s="19" t="s">
        <v>18</v>
      </c>
      <c r="B19" s="20" t="s">
        <v>17</v>
      </c>
      <c r="C19" s="21"/>
      <c r="D19" s="21"/>
      <c r="E19" s="21">
        <v>921997764970</v>
      </c>
      <c r="F19" s="22"/>
      <c r="G19" s="22"/>
    </row>
    <row r="20" spans="1:7" ht="21" customHeight="1">
      <c r="A20" s="19" t="s">
        <v>75</v>
      </c>
      <c r="B20" s="20" t="s">
        <v>19</v>
      </c>
      <c r="C20" s="21"/>
      <c r="D20" s="21"/>
      <c r="E20" s="21">
        <v>82838316834</v>
      </c>
      <c r="F20" s="22"/>
      <c r="G20" s="22"/>
    </row>
    <row r="21" spans="1:10" ht="21" customHeight="1">
      <c r="A21" s="19" t="s">
        <v>5</v>
      </c>
      <c r="B21" s="20" t="s">
        <v>20</v>
      </c>
      <c r="C21" s="21">
        <f>+C22+C29+C32</f>
        <v>1616796000000</v>
      </c>
      <c r="D21" s="21">
        <f>+D22+D29+D32</f>
        <v>1628796000000</v>
      </c>
      <c r="E21" s="21">
        <f>+E22+E29+E32</f>
        <v>4374757346980.4</v>
      </c>
      <c r="F21" s="22">
        <f t="shared" si="0"/>
        <v>270.5819006838463</v>
      </c>
      <c r="G21" s="22">
        <f t="shared" si="1"/>
        <v>268.5884142016802</v>
      </c>
      <c r="J21" s="14"/>
    </row>
    <row r="22" spans="1:7" ht="21" customHeight="1">
      <c r="A22" s="19" t="s">
        <v>7</v>
      </c>
      <c r="B22" s="20" t="s">
        <v>21</v>
      </c>
      <c r="C22" s="21">
        <f>+SUM(C23:C28)</f>
        <v>1616796000000</v>
      </c>
      <c r="D22" s="21">
        <f>+SUM(D23:D28)</f>
        <v>1628796000000</v>
      </c>
      <c r="E22" s="21">
        <f>+SUM(E23:E28)</f>
        <v>1964552291386</v>
      </c>
      <c r="F22" s="22">
        <f t="shared" si="0"/>
        <v>121.50897771802998</v>
      </c>
      <c r="G22" s="22">
        <f t="shared" si="1"/>
        <v>120.61377185270592</v>
      </c>
    </row>
    <row r="23" spans="1:7" ht="21" customHeight="1">
      <c r="A23" s="23">
        <v>1</v>
      </c>
      <c r="B23" s="24" t="s">
        <v>22</v>
      </c>
      <c r="C23" s="25">
        <v>338336000000</v>
      </c>
      <c r="D23" s="25">
        <v>314736000000</v>
      </c>
      <c r="E23" s="25">
        <v>285539936936</v>
      </c>
      <c r="F23" s="26">
        <f t="shared" si="0"/>
        <v>84.39537528847063</v>
      </c>
      <c r="G23" s="26">
        <f t="shared" si="1"/>
        <v>90.72363407300087</v>
      </c>
    </row>
    <row r="24" spans="1:7" ht="21" customHeight="1">
      <c r="A24" s="23">
        <v>2</v>
      </c>
      <c r="B24" s="24" t="s">
        <v>23</v>
      </c>
      <c r="C24" s="25">
        <v>1246700000000</v>
      </c>
      <c r="D24" s="25">
        <v>1241940000000</v>
      </c>
      <c r="E24" s="25">
        <v>1446082014692</v>
      </c>
      <c r="F24" s="26">
        <f t="shared" si="0"/>
        <v>115.99278212015722</v>
      </c>
      <c r="G24" s="26">
        <f t="shared" si="1"/>
        <v>116.43734920302109</v>
      </c>
    </row>
    <row r="25" spans="1:7" ht="21" customHeight="1">
      <c r="A25" s="23">
        <v>4</v>
      </c>
      <c r="B25" s="24" t="s">
        <v>43</v>
      </c>
      <c r="C25" s="25"/>
      <c r="D25" s="25"/>
      <c r="E25" s="25">
        <v>183034766000</v>
      </c>
      <c r="F25" s="22"/>
      <c r="G25" s="22"/>
    </row>
    <row r="26" spans="1:7" ht="21" customHeight="1">
      <c r="A26" s="23">
        <v>3</v>
      </c>
      <c r="B26" s="24" t="s">
        <v>88</v>
      </c>
      <c r="C26" s="25"/>
      <c r="D26" s="25"/>
      <c r="E26" s="25">
        <v>49895573758</v>
      </c>
      <c r="F26" s="22"/>
      <c r="G26" s="26"/>
    </row>
    <row r="27" spans="1:7" ht="21" customHeight="1">
      <c r="A27" s="23">
        <v>4</v>
      </c>
      <c r="B27" s="24" t="s">
        <v>24</v>
      </c>
      <c r="C27" s="25">
        <v>31760000000</v>
      </c>
      <c r="D27" s="25">
        <v>46022000000</v>
      </c>
      <c r="E27" s="25"/>
      <c r="F27" s="22">
        <f t="shared" si="0"/>
        <v>0</v>
      </c>
      <c r="G27" s="22">
        <f t="shared" si="1"/>
        <v>0</v>
      </c>
    </row>
    <row r="28" spans="1:7" ht="21" customHeight="1">
      <c r="A28" s="23">
        <v>5</v>
      </c>
      <c r="B28" s="24" t="s">
        <v>25</v>
      </c>
      <c r="C28" s="25"/>
      <c r="D28" s="25">
        <v>26098000000</v>
      </c>
      <c r="E28" s="25"/>
      <c r="F28" s="22"/>
      <c r="G28" s="26">
        <f t="shared" si="1"/>
        <v>0</v>
      </c>
    </row>
    <row r="29" spans="1:7" ht="21" customHeight="1">
      <c r="A29" s="19" t="s">
        <v>10</v>
      </c>
      <c r="B29" s="20" t="s">
        <v>26</v>
      </c>
      <c r="C29" s="25"/>
      <c r="D29" s="25"/>
      <c r="E29" s="25"/>
      <c r="F29" s="22"/>
      <c r="G29" s="22"/>
    </row>
    <row r="30" spans="1:7" ht="21" customHeight="1">
      <c r="A30" s="23">
        <v>1</v>
      </c>
      <c r="B30" s="24" t="s">
        <v>27</v>
      </c>
      <c r="C30" s="25"/>
      <c r="D30" s="25"/>
      <c r="E30" s="25"/>
      <c r="F30" s="22"/>
      <c r="G30" s="22"/>
    </row>
    <row r="31" spans="1:7" ht="21" customHeight="1">
      <c r="A31" s="23">
        <v>2</v>
      </c>
      <c r="B31" s="24" t="s">
        <v>28</v>
      </c>
      <c r="C31" s="25"/>
      <c r="D31" s="25"/>
      <c r="E31" s="25"/>
      <c r="F31" s="22"/>
      <c r="G31" s="22"/>
    </row>
    <row r="32" spans="1:7" ht="21" customHeight="1">
      <c r="A32" s="27" t="s">
        <v>14</v>
      </c>
      <c r="B32" s="28" t="s">
        <v>29</v>
      </c>
      <c r="C32" s="29"/>
      <c r="D32" s="29"/>
      <c r="E32" s="31">
        <v>2410205055594.4</v>
      </c>
      <c r="F32" s="30"/>
      <c r="G32" s="30"/>
    </row>
    <row r="33" spans="1:10" ht="21" customHeight="1" hidden="1">
      <c r="A33" s="36" t="s">
        <v>30</v>
      </c>
      <c r="B33" s="37" t="s">
        <v>108</v>
      </c>
      <c r="C33" s="38"/>
      <c r="D33" s="38"/>
      <c r="E33" s="39">
        <f>+E10-E21</f>
        <v>63640819250.6001</v>
      </c>
      <c r="F33" s="39"/>
      <c r="G33" s="39"/>
      <c r="J33" s="14"/>
    </row>
    <row r="34" spans="1:7" ht="15" hidden="1">
      <c r="A34" s="3" t="s">
        <v>31</v>
      </c>
      <c r="B34" s="4" t="s">
        <v>32</v>
      </c>
      <c r="C34" s="10"/>
      <c r="D34" s="10"/>
      <c r="E34" s="10"/>
      <c r="F34" s="13" t="e">
        <f t="shared" si="0"/>
        <v>#DIV/0!</v>
      </c>
      <c r="G34" s="13" t="e">
        <f t="shared" si="1"/>
        <v>#DIV/0!</v>
      </c>
    </row>
    <row r="35" spans="1:7" ht="15" hidden="1">
      <c r="A35" s="5" t="s">
        <v>7</v>
      </c>
      <c r="B35" s="6" t="s">
        <v>33</v>
      </c>
      <c r="C35" s="11"/>
      <c r="D35" s="11"/>
      <c r="E35" s="11"/>
      <c r="F35" s="13" t="e">
        <f t="shared" si="0"/>
        <v>#DIV/0!</v>
      </c>
      <c r="G35" s="13" t="e">
        <f t="shared" si="1"/>
        <v>#DIV/0!</v>
      </c>
    </row>
    <row r="36" spans="1:7" ht="30.75" hidden="1">
      <c r="A36" s="5" t="s">
        <v>10</v>
      </c>
      <c r="B36" s="6" t="s">
        <v>34</v>
      </c>
      <c r="C36" s="11"/>
      <c r="D36" s="11"/>
      <c r="E36" s="11"/>
      <c r="F36" s="13" t="e">
        <f t="shared" si="0"/>
        <v>#DIV/0!</v>
      </c>
      <c r="G36" s="13" t="e">
        <f t="shared" si="1"/>
        <v>#DIV/0!</v>
      </c>
    </row>
    <row r="37" spans="1:7" ht="15" hidden="1">
      <c r="A37" s="5" t="s">
        <v>35</v>
      </c>
      <c r="B37" s="6" t="s">
        <v>36</v>
      </c>
      <c r="C37" s="11"/>
      <c r="D37" s="11"/>
      <c r="E37" s="11"/>
      <c r="F37" s="13" t="e">
        <f t="shared" si="0"/>
        <v>#DIV/0!</v>
      </c>
      <c r="G37" s="13" t="e">
        <f t="shared" si="1"/>
        <v>#DIV/0!</v>
      </c>
    </row>
    <row r="38" spans="1:7" ht="15" hidden="1">
      <c r="A38" s="5" t="s">
        <v>7</v>
      </c>
      <c r="B38" s="6" t="s">
        <v>37</v>
      </c>
      <c r="C38" s="11"/>
      <c r="D38" s="11"/>
      <c r="E38" s="11"/>
      <c r="F38" s="13" t="e">
        <f t="shared" si="0"/>
        <v>#DIV/0!</v>
      </c>
      <c r="G38" s="13" t="e">
        <f t="shared" si="1"/>
        <v>#DIV/0!</v>
      </c>
    </row>
    <row r="39" spans="1:7" ht="15" hidden="1">
      <c r="A39" s="5" t="s">
        <v>10</v>
      </c>
      <c r="B39" s="6" t="s">
        <v>38</v>
      </c>
      <c r="C39" s="11"/>
      <c r="D39" s="11"/>
      <c r="E39" s="11"/>
      <c r="F39" s="13" t="e">
        <f t="shared" si="0"/>
        <v>#DIV/0!</v>
      </c>
      <c r="G39" s="13" t="e">
        <f t="shared" si="1"/>
        <v>#DIV/0!</v>
      </c>
    </row>
    <row r="40" spans="1:7" ht="30.75" hidden="1">
      <c r="A40" s="7" t="s">
        <v>39</v>
      </c>
      <c r="B40" s="8" t="s">
        <v>40</v>
      </c>
      <c r="C40" s="12"/>
      <c r="D40" s="12"/>
      <c r="E40" s="12"/>
      <c r="F40" s="15" t="e">
        <f t="shared" si="0"/>
        <v>#DIV/0!</v>
      </c>
      <c r="G40" s="15" t="e">
        <f t="shared" si="1"/>
        <v>#DIV/0!</v>
      </c>
    </row>
    <row r="41" s="43" customFormat="1" ht="21" customHeight="1">
      <c r="A41" s="45"/>
    </row>
    <row r="42" spans="1:5" s="43" customFormat="1" ht="18.75" customHeight="1">
      <c r="A42" s="44"/>
      <c r="E42" s="88"/>
    </row>
    <row r="43" s="43" customFormat="1" ht="18.75" customHeight="1">
      <c r="A43" s="44"/>
    </row>
  </sheetData>
  <sheetProtection/>
  <mergeCells count="9">
    <mergeCell ref="F7:G7"/>
    <mergeCell ref="A3:G3"/>
    <mergeCell ref="A1:G1"/>
    <mergeCell ref="A6:G6"/>
    <mergeCell ref="A7:A8"/>
    <mergeCell ref="B7:B8"/>
    <mergeCell ref="E7:E8"/>
    <mergeCell ref="C7:D7"/>
    <mergeCell ref="A4:G4"/>
  </mergeCells>
  <printOptions/>
  <pageMargins left="0.41" right="0.1968503937007874" top="0.7480314960629921" bottom="0.984251968503937" header="0.7480314960629921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K68"/>
  <sheetViews>
    <sheetView showZeros="0" zoomScale="85" zoomScaleNormal="85" zoomScalePageLayoutView="0" workbookViewId="0" topLeftCell="A1">
      <selection activeCell="E60" sqref="E60:F62"/>
    </sheetView>
  </sheetViews>
  <sheetFormatPr defaultColWidth="9.140625" defaultRowHeight="12.75"/>
  <cols>
    <col min="1" max="1" width="6.7109375" style="0" customWidth="1"/>
    <col min="2" max="2" width="65.7109375" style="0" bestFit="1" customWidth="1"/>
    <col min="3" max="6" width="21.7109375" style="0" customWidth="1"/>
    <col min="7" max="8" width="11.7109375" style="0" customWidth="1"/>
    <col min="9" max="9" width="16.7109375" style="0" bestFit="1" customWidth="1"/>
    <col min="10" max="10" width="12.421875" style="0" bestFit="1" customWidth="1"/>
    <col min="11" max="11" width="16.7109375" style="0" bestFit="1" customWidth="1"/>
  </cols>
  <sheetData>
    <row r="1" spans="1:8" ht="15">
      <c r="A1" s="165" t="s">
        <v>207</v>
      </c>
      <c r="B1" s="165"/>
      <c r="C1" s="165"/>
      <c r="D1" s="165"/>
      <c r="E1" s="165"/>
      <c r="F1" s="165"/>
      <c r="G1" s="165"/>
      <c r="H1" s="165"/>
    </row>
    <row r="2" ht="15">
      <c r="A2" s="1"/>
    </row>
    <row r="3" spans="1:8" ht="17.25">
      <c r="A3" s="168" t="s">
        <v>249</v>
      </c>
      <c r="B3" s="168"/>
      <c r="C3" s="168"/>
      <c r="D3" s="168"/>
      <c r="E3" s="168"/>
      <c r="F3" s="168"/>
      <c r="G3" s="168"/>
      <c r="H3" s="168"/>
    </row>
    <row r="4" spans="1:8" ht="15.75">
      <c r="A4" s="167" t="str">
        <f>+'96'!A4:G4</f>
        <v>(Ban hành kèm theo Quyết định số    2008/QĐ-UBND ngày   18/8/2023 của UBND thành phố)</v>
      </c>
      <c r="B4" s="167"/>
      <c r="C4" s="167"/>
      <c r="D4" s="167"/>
      <c r="E4" s="167"/>
      <c r="F4" s="167"/>
      <c r="G4" s="167"/>
      <c r="H4" s="167"/>
    </row>
    <row r="5" spans="1:6" ht="15">
      <c r="A5" s="1"/>
      <c r="E5" s="14"/>
      <c r="F5" s="14"/>
    </row>
    <row r="6" spans="1:8" ht="15">
      <c r="A6" s="169" t="s">
        <v>91</v>
      </c>
      <c r="B6" s="169"/>
      <c r="C6" s="169"/>
      <c r="D6" s="169"/>
      <c r="E6" s="169"/>
      <c r="F6" s="169"/>
      <c r="G6" s="169"/>
      <c r="H6" s="169"/>
    </row>
    <row r="7" spans="1:8" ht="21" customHeight="1">
      <c r="A7" s="163" t="s">
        <v>1</v>
      </c>
      <c r="B7" s="163" t="s">
        <v>41</v>
      </c>
      <c r="C7" s="163" t="s">
        <v>2</v>
      </c>
      <c r="D7" s="163"/>
      <c r="E7" s="163" t="s">
        <v>3</v>
      </c>
      <c r="F7" s="163"/>
      <c r="G7" s="163" t="s">
        <v>42</v>
      </c>
      <c r="H7" s="163"/>
    </row>
    <row r="8" spans="1:8" ht="48" customHeight="1">
      <c r="A8" s="163"/>
      <c r="B8" s="163"/>
      <c r="C8" s="2" t="s">
        <v>44</v>
      </c>
      <c r="D8" s="2" t="s">
        <v>45</v>
      </c>
      <c r="E8" s="2" t="s">
        <v>44</v>
      </c>
      <c r="F8" s="2" t="s">
        <v>45</v>
      </c>
      <c r="G8" s="2" t="s">
        <v>44</v>
      </c>
      <c r="H8" s="2" t="s">
        <v>45</v>
      </c>
    </row>
    <row r="9" spans="1:8" ht="18" customHeight="1">
      <c r="A9" s="2" t="s">
        <v>4</v>
      </c>
      <c r="B9" s="2" t="s">
        <v>5</v>
      </c>
      <c r="C9" s="2">
        <v>1</v>
      </c>
      <c r="D9" s="2">
        <v>2</v>
      </c>
      <c r="E9" s="2">
        <v>3</v>
      </c>
      <c r="F9" s="2">
        <v>4</v>
      </c>
      <c r="G9" s="2" t="s">
        <v>46</v>
      </c>
      <c r="H9" s="2" t="s">
        <v>47</v>
      </c>
    </row>
    <row r="10" spans="1:9" ht="18.75" customHeight="1">
      <c r="A10" s="16"/>
      <c r="B10" s="17" t="s">
        <v>48</v>
      </c>
      <c r="C10" s="40">
        <f>+C11+C60+C61+C62</f>
        <v>2592273000000</v>
      </c>
      <c r="D10" s="40">
        <f>+D11+D60+D61+D62</f>
        <v>1628796000000</v>
      </c>
      <c r="E10" s="40">
        <f>+E11+E60+E61+E62</f>
        <v>5877033769724</v>
      </c>
      <c r="F10" s="40">
        <f>+F11+F60+F61+F62</f>
        <v>4438398166231</v>
      </c>
      <c r="G10" s="18">
        <f aca="true" t="shared" si="0" ref="G10:H12">+E10/C10*100</f>
        <v>226.7135355621881</v>
      </c>
      <c r="H10" s="18">
        <f t="shared" si="0"/>
        <v>272.49564501822204</v>
      </c>
      <c r="I10" s="14"/>
    </row>
    <row r="11" spans="1:9" ht="18.75" customHeight="1">
      <c r="A11" s="19" t="s">
        <v>4</v>
      </c>
      <c r="B11" s="20" t="s">
        <v>49</v>
      </c>
      <c r="C11" s="25">
        <f>+C12++C51+C59</f>
        <v>2592273000000</v>
      </c>
      <c r="D11" s="25">
        <f>+D12++D51+D59</f>
        <v>1628796000000</v>
      </c>
      <c r="E11" s="25">
        <f>+E12++E51+E59</f>
        <v>4405158911900</v>
      </c>
      <c r="F11" s="25">
        <f>+F12++F51+F59</f>
        <v>2966523308407</v>
      </c>
      <c r="G11" s="26">
        <f t="shared" si="0"/>
        <v>169.9342203502486</v>
      </c>
      <c r="H11" s="26">
        <f t="shared" si="0"/>
        <v>182.12982524558018</v>
      </c>
      <c r="I11" s="14"/>
    </row>
    <row r="12" spans="1:11" ht="18.75" customHeight="1">
      <c r="A12" s="19" t="s">
        <v>7</v>
      </c>
      <c r="B12" s="20" t="s">
        <v>50</v>
      </c>
      <c r="C12" s="25">
        <f>+C13+C17+C21+C25+C30+C31+C34+C35+C40+C41+C42+C43+C45+C47+C48+C49</f>
        <v>2592273000000</v>
      </c>
      <c r="D12" s="25">
        <f>+D13+D17+D21+D25+D30+D31+D34+D35+D40+D41+D42+D43+D45+D47+D48+D49</f>
        <v>1628796000000</v>
      </c>
      <c r="E12" s="25">
        <f>+E13+E17+E21+E25+E30+E31+E34+E35+E40+E41+E42+E43+E45+E47+E48+E49+E50</f>
        <v>4108496642102</v>
      </c>
      <c r="F12" s="25">
        <f>+F13+F17+F21+F25+F30+F31+F34+F35+F40+F41+F42+F43+F45+F47+F48+F49+F50</f>
        <v>2966523308407</v>
      </c>
      <c r="G12" s="26">
        <f t="shared" si="0"/>
        <v>158.49012207055353</v>
      </c>
      <c r="H12" s="26">
        <f t="shared" si="0"/>
        <v>182.12982524558018</v>
      </c>
      <c r="K12" s="14"/>
    </row>
    <row r="13" spans="1:11" ht="18.75" customHeight="1">
      <c r="A13" s="23">
        <v>1</v>
      </c>
      <c r="B13" s="24" t="s">
        <v>101</v>
      </c>
      <c r="C13" s="25"/>
      <c r="D13" s="25"/>
      <c r="E13" s="25">
        <f>+SUM(E14:E16)</f>
        <v>19170760174</v>
      </c>
      <c r="F13" s="25">
        <f>+SUM(F14:F15)</f>
        <v>0</v>
      </c>
      <c r="G13" s="22"/>
      <c r="H13" s="22"/>
      <c r="K13" s="14"/>
    </row>
    <row r="14" spans="1:11" ht="18.75" customHeight="1">
      <c r="A14" s="33" t="s">
        <v>9</v>
      </c>
      <c r="B14" s="34" t="s">
        <v>94</v>
      </c>
      <c r="C14" s="35"/>
      <c r="D14" s="35"/>
      <c r="E14" s="35">
        <v>7855428696</v>
      </c>
      <c r="F14" s="35"/>
      <c r="G14" s="22"/>
      <c r="H14" s="22"/>
      <c r="K14" s="14"/>
    </row>
    <row r="15" spans="1:8" ht="18.75" customHeight="1">
      <c r="A15" s="33" t="s">
        <v>9</v>
      </c>
      <c r="B15" s="34" t="s">
        <v>92</v>
      </c>
      <c r="C15" s="35"/>
      <c r="D15" s="35"/>
      <c r="E15" s="35">
        <v>11315331478</v>
      </c>
      <c r="F15" s="35"/>
      <c r="G15" s="22"/>
      <c r="H15" s="22"/>
    </row>
    <row r="16" spans="1:8" ht="18.75" customHeight="1">
      <c r="A16" s="33" t="s">
        <v>9</v>
      </c>
      <c r="B16" s="34" t="s">
        <v>93</v>
      </c>
      <c r="C16" s="35"/>
      <c r="D16" s="35"/>
      <c r="E16" s="35"/>
      <c r="F16" s="35"/>
      <c r="G16" s="22"/>
      <c r="H16" s="22"/>
    </row>
    <row r="17" spans="1:8" ht="18.75" customHeight="1">
      <c r="A17" s="23">
        <v>2</v>
      </c>
      <c r="B17" s="24" t="s">
        <v>102</v>
      </c>
      <c r="C17" s="25"/>
      <c r="D17" s="25"/>
      <c r="E17" s="25">
        <f>+SUM(E18:E20)</f>
        <v>16095712866</v>
      </c>
      <c r="F17" s="25">
        <f>+SUM(F18:F20)</f>
        <v>0</v>
      </c>
      <c r="G17" s="22"/>
      <c r="H17" s="22"/>
    </row>
    <row r="18" spans="1:8" ht="18.75" customHeight="1">
      <c r="A18" s="33" t="s">
        <v>9</v>
      </c>
      <c r="B18" s="34" t="s">
        <v>94</v>
      </c>
      <c r="C18" s="35"/>
      <c r="D18" s="35"/>
      <c r="E18" s="35">
        <v>7752965994</v>
      </c>
      <c r="F18" s="35"/>
      <c r="G18" s="22"/>
      <c r="H18" s="22"/>
    </row>
    <row r="19" spans="1:8" ht="18.75" customHeight="1">
      <c r="A19" s="33" t="s">
        <v>9</v>
      </c>
      <c r="B19" s="34" t="s">
        <v>92</v>
      </c>
      <c r="C19" s="35"/>
      <c r="D19" s="35"/>
      <c r="E19" s="35">
        <v>8231722312</v>
      </c>
      <c r="F19" s="35"/>
      <c r="G19" s="22"/>
      <c r="H19" s="22"/>
    </row>
    <row r="20" spans="1:8" ht="18.75" customHeight="1">
      <c r="A20" s="33" t="s">
        <v>9</v>
      </c>
      <c r="B20" s="34" t="s">
        <v>93</v>
      </c>
      <c r="C20" s="35"/>
      <c r="D20" s="35"/>
      <c r="E20" s="35">
        <v>111024560</v>
      </c>
      <c r="F20" s="35"/>
      <c r="G20" s="22"/>
      <c r="H20" s="22"/>
    </row>
    <row r="21" spans="1:8" ht="18.75" customHeight="1">
      <c r="A21" s="23">
        <v>3</v>
      </c>
      <c r="B21" s="24" t="s">
        <v>103</v>
      </c>
      <c r="C21" s="25"/>
      <c r="D21" s="25"/>
      <c r="E21" s="25">
        <f>+SUM(E22:E24)</f>
        <v>10029718658</v>
      </c>
      <c r="F21" s="25">
        <f>+SUM(F22:F23)</f>
        <v>0</v>
      </c>
      <c r="G21" s="22"/>
      <c r="H21" s="22"/>
    </row>
    <row r="22" spans="1:8" ht="18.75" customHeight="1">
      <c r="A22" s="33" t="s">
        <v>9</v>
      </c>
      <c r="B22" s="34" t="s">
        <v>94</v>
      </c>
      <c r="C22" s="35"/>
      <c r="D22" s="35"/>
      <c r="E22" s="35">
        <v>7896679078</v>
      </c>
      <c r="F22" s="35"/>
      <c r="G22" s="22"/>
      <c r="H22" s="22"/>
    </row>
    <row r="23" spans="1:8" ht="18.75" customHeight="1">
      <c r="A23" s="33" t="s">
        <v>9</v>
      </c>
      <c r="B23" s="34" t="s">
        <v>92</v>
      </c>
      <c r="C23" s="35"/>
      <c r="D23" s="35"/>
      <c r="E23" s="35">
        <v>2133039580</v>
      </c>
      <c r="F23" s="35"/>
      <c r="G23" s="22"/>
      <c r="H23" s="22"/>
    </row>
    <row r="24" spans="1:8" ht="18.75" customHeight="1">
      <c r="A24" s="33" t="s">
        <v>9</v>
      </c>
      <c r="B24" s="34" t="s">
        <v>93</v>
      </c>
      <c r="C24" s="35"/>
      <c r="D24" s="35"/>
      <c r="E24" s="35"/>
      <c r="F24" s="35"/>
      <c r="G24" s="22"/>
      <c r="H24" s="22"/>
    </row>
    <row r="25" spans="1:8" ht="18.75" customHeight="1">
      <c r="A25" s="23">
        <v>4</v>
      </c>
      <c r="B25" s="24" t="s">
        <v>104</v>
      </c>
      <c r="C25" s="25">
        <f>+SUM(C26:C29)</f>
        <v>1146550000000</v>
      </c>
      <c r="D25" s="25">
        <f>+SUM(D26:D29)</f>
        <v>619486000000</v>
      </c>
      <c r="E25" s="25">
        <f>+SUM(E26:E29)</f>
        <v>1842290325953</v>
      </c>
      <c r="F25" s="25">
        <f>+SUM(F26:F29)</f>
        <v>1008833349541</v>
      </c>
      <c r="G25" s="26">
        <f aca="true" t="shared" si="1" ref="G25:H29">+E25/C25*100</f>
        <v>160.68120238567877</v>
      </c>
      <c r="H25" s="26">
        <f t="shared" si="1"/>
        <v>162.85006433414154</v>
      </c>
    </row>
    <row r="26" spans="1:8" ht="18.75" customHeight="1">
      <c r="A26" s="33" t="s">
        <v>9</v>
      </c>
      <c r="B26" s="34" t="s">
        <v>94</v>
      </c>
      <c r="C26" s="35">
        <v>819500000000</v>
      </c>
      <c r="D26" s="35">
        <v>426140000000</v>
      </c>
      <c r="E26" s="35">
        <v>1165058144866</v>
      </c>
      <c r="F26" s="35">
        <v>612812129803</v>
      </c>
      <c r="G26" s="41">
        <f t="shared" si="1"/>
        <v>142.1669487328859</v>
      </c>
      <c r="H26" s="41">
        <f t="shared" si="1"/>
        <v>143.80535265476135</v>
      </c>
    </row>
    <row r="27" spans="1:8" ht="18.75" customHeight="1">
      <c r="A27" s="33" t="s">
        <v>9</v>
      </c>
      <c r="B27" s="34" t="s">
        <v>92</v>
      </c>
      <c r="C27" s="35">
        <v>259500000000</v>
      </c>
      <c r="D27" s="35">
        <v>134940000000</v>
      </c>
      <c r="E27" s="35">
        <v>544409566281</v>
      </c>
      <c r="F27" s="35">
        <v>291000427049</v>
      </c>
      <c r="G27" s="41">
        <f t="shared" si="1"/>
        <v>209.79174037803466</v>
      </c>
      <c r="H27" s="41">
        <f t="shared" si="1"/>
        <v>215.65171709574625</v>
      </c>
    </row>
    <row r="28" spans="1:8" ht="18.75" customHeight="1">
      <c r="A28" s="33" t="s">
        <v>9</v>
      </c>
      <c r="B28" s="34" t="s">
        <v>95</v>
      </c>
      <c r="C28" s="35">
        <v>19050000000</v>
      </c>
      <c r="D28" s="35">
        <v>9906000000</v>
      </c>
      <c r="E28" s="35">
        <v>57137072643</v>
      </c>
      <c r="F28" s="35">
        <v>29335250526</v>
      </c>
      <c r="G28" s="41">
        <f t="shared" si="1"/>
        <v>299.9321398582677</v>
      </c>
      <c r="H28" s="41">
        <f t="shared" si="1"/>
        <v>296.13618540278617</v>
      </c>
    </row>
    <row r="29" spans="1:8" ht="18.75" customHeight="1">
      <c r="A29" s="33" t="s">
        <v>9</v>
      </c>
      <c r="B29" s="34" t="s">
        <v>93</v>
      </c>
      <c r="C29" s="35">
        <v>48500000000</v>
      </c>
      <c r="D29" s="35">
        <v>48500000000</v>
      </c>
      <c r="E29" s="35">
        <v>75685542163</v>
      </c>
      <c r="F29" s="35">
        <v>75685542163</v>
      </c>
      <c r="G29" s="41">
        <f t="shared" si="1"/>
        <v>156.05266425360824</v>
      </c>
      <c r="H29" s="41">
        <f t="shared" si="1"/>
        <v>156.05266425360824</v>
      </c>
    </row>
    <row r="30" spans="1:8" ht="18.75" customHeight="1">
      <c r="A30" s="23">
        <v>5</v>
      </c>
      <c r="B30" s="24" t="s">
        <v>51</v>
      </c>
      <c r="C30" s="25">
        <v>515000000000</v>
      </c>
      <c r="D30" s="25">
        <v>504700000000</v>
      </c>
      <c r="E30" s="25">
        <v>897995344175</v>
      </c>
      <c r="F30" s="35">
        <v>929604915265</v>
      </c>
      <c r="G30" s="26">
        <f>+E30/C30*100</f>
        <v>174.36802799514564</v>
      </c>
      <c r="H30" s="22"/>
    </row>
    <row r="31" spans="1:8" ht="18.75" customHeight="1">
      <c r="A31" s="23">
        <v>6</v>
      </c>
      <c r="B31" s="24" t="s">
        <v>52</v>
      </c>
      <c r="C31" s="25">
        <v>753000000</v>
      </c>
      <c r="D31" s="25">
        <v>0</v>
      </c>
      <c r="E31" s="25">
        <v>341788198</v>
      </c>
      <c r="F31" s="25"/>
      <c r="G31" s="26">
        <f>+E31/C31*100</f>
        <v>45.390198937583</v>
      </c>
      <c r="H31" s="22"/>
    </row>
    <row r="32" spans="1:8" ht="18.75" customHeight="1" hidden="1">
      <c r="A32" s="23" t="s">
        <v>9</v>
      </c>
      <c r="B32" s="34" t="s">
        <v>145</v>
      </c>
      <c r="C32" s="35">
        <v>16500000000</v>
      </c>
      <c r="D32" s="35"/>
      <c r="E32" s="35">
        <v>634650373</v>
      </c>
      <c r="F32" s="35"/>
      <c r="G32" s="41"/>
      <c r="H32" s="22"/>
    </row>
    <row r="33" spans="1:8" ht="18.75" customHeight="1" hidden="1">
      <c r="A33" s="23" t="s">
        <v>9</v>
      </c>
      <c r="B33" s="34" t="s">
        <v>146</v>
      </c>
      <c r="C33" s="35">
        <v>9600000000</v>
      </c>
      <c r="D33" s="35"/>
      <c r="E33" s="35">
        <v>231360563</v>
      </c>
      <c r="F33" s="35"/>
      <c r="G33" s="22"/>
      <c r="H33" s="22"/>
    </row>
    <row r="34" spans="1:8" ht="18.75" customHeight="1">
      <c r="A34" s="23">
        <v>7</v>
      </c>
      <c r="B34" s="24" t="s">
        <v>53</v>
      </c>
      <c r="C34" s="25">
        <v>154700000000</v>
      </c>
      <c r="D34" s="25">
        <v>154700000000</v>
      </c>
      <c r="E34" s="25">
        <v>340135794053</v>
      </c>
      <c r="F34" s="25">
        <v>340135794053</v>
      </c>
      <c r="G34" s="26">
        <f>+E34/C34*100</f>
        <v>219.86799874143506</v>
      </c>
      <c r="H34" s="26">
        <f>+F34/D34*100</f>
        <v>219.86799874143506</v>
      </c>
    </row>
    <row r="35" spans="1:8" ht="18.75" customHeight="1">
      <c r="A35" s="23">
        <v>8</v>
      </c>
      <c r="B35" s="24" t="s">
        <v>54</v>
      </c>
      <c r="C35" s="25">
        <f>+SUM(C36:C39)</f>
        <v>179712000000</v>
      </c>
      <c r="D35" s="25">
        <f>+SUM(D36:D39)</f>
        <v>28502000000</v>
      </c>
      <c r="E35" s="25">
        <f>+SUM(E36:E39)</f>
        <v>56444789071</v>
      </c>
      <c r="F35" s="25">
        <f>+SUM(F36:F39)</f>
        <v>31840787583</v>
      </c>
      <c r="G35" s="26">
        <f>+E35/C35*100</f>
        <v>31.408469702078882</v>
      </c>
      <c r="H35" s="26">
        <f>+F35/D35*100</f>
        <v>111.7142221002035</v>
      </c>
    </row>
    <row r="36" spans="1:8" ht="18.75" customHeight="1">
      <c r="A36" s="23" t="s">
        <v>9</v>
      </c>
      <c r="B36" s="34" t="s">
        <v>55</v>
      </c>
      <c r="C36" s="35">
        <v>79600000000</v>
      </c>
      <c r="D36" s="35"/>
      <c r="E36" s="35">
        <v>9460559888</v>
      </c>
      <c r="F36" s="35">
        <v>660721500</v>
      </c>
      <c r="G36" s="41">
        <f>+E36/C36*100</f>
        <v>11.885125487437186</v>
      </c>
      <c r="H36" s="41"/>
    </row>
    <row r="37" spans="1:8" ht="18.75" customHeight="1">
      <c r="A37" s="23" t="s">
        <v>9</v>
      </c>
      <c r="B37" s="34" t="s">
        <v>159</v>
      </c>
      <c r="C37" s="35">
        <v>50610000000</v>
      </c>
      <c r="D37" s="35"/>
      <c r="E37" s="35">
        <v>17355902073</v>
      </c>
      <c r="F37" s="35">
        <v>2770700000</v>
      </c>
      <c r="G37" s="41">
        <f>+E37/C37*100</f>
        <v>34.293424368701835</v>
      </c>
      <c r="H37" s="41" t="e">
        <f>+F37/D37*100</f>
        <v>#DIV/0!</v>
      </c>
    </row>
    <row r="38" spans="1:8" ht="18.75" customHeight="1">
      <c r="A38" s="23" t="s">
        <v>9</v>
      </c>
      <c r="B38" s="34" t="s">
        <v>160</v>
      </c>
      <c r="C38" s="35">
        <v>45600000000</v>
      </c>
      <c r="D38" s="35">
        <v>24600000000</v>
      </c>
      <c r="E38" s="35">
        <v>25608192110</v>
      </c>
      <c r="F38" s="35">
        <v>24389231083</v>
      </c>
      <c r="G38" s="41">
        <f>+E38/C38*100</f>
        <v>56.15831603070175</v>
      </c>
      <c r="H38" s="41">
        <f>+F38/D38*100</f>
        <v>99.14321578455284</v>
      </c>
    </row>
    <row r="39" spans="1:8" ht="18.75" customHeight="1">
      <c r="A39" s="23" t="s">
        <v>9</v>
      </c>
      <c r="B39" s="34" t="s">
        <v>56</v>
      </c>
      <c r="C39" s="35">
        <v>3902000000</v>
      </c>
      <c r="D39" s="35">
        <v>3902000000</v>
      </c>
      <c r="E39" s="35">
        <v>4020135000</v>
      </c>
      <c r="F39" s="35">
        <v>4020135000</v>
      </c>
      <c r="G39" s="41">
        <f>+E39/C39*100</f>
        <v>103.0275499743721</v>
      </c>
      <c r="H39" s="41">
        <f>+F39/D39*100</f>
        <v>103.0275499743721</v>
      </c>
    </row>
    <row r="40" spans="1:8" ht="18.75" customHeight="1">
      <c r="A40" s="23">
        <v>9</v>
      </c>
      <c r="B40" s="24" t="s">
        <v>57</v>
      </c>
      <c r="C40" s="25"/>
      <c r="D40" s="25"/>
      <c r="E40" s="25"/>
      <c r="F40" s="25">
        <v>0</v>
      </c>
      <c r="G40" s="22"/>
      <c r="H40" s="22"/>
    </row>
    <row r="41" spans="1:8" ht="18.75" customHeight="1">
      <c r="A41" s="23">
        <v>10</v>
      </c>
      <c r="B41" s="24" t="s">
        <v>58</v>
      </c>
      <c r="C41" s="25">
        <v>11948000000</v>
      </c>
      <c r="D41" s="25">
        <v>11948000000</v>
      </c>
      <c r="E41" s="25">
        <v>23372753351</v>
      </c>
      <c r="F41" s="25">
        <v>23372753351</v>
      </c>
      <c r="G41" s="26">
        <f aca="true" t="shared" si="2" ref="G41:H43">+E41/C41*100</f>
        <v>195.62063400569133</v>
      </c>
      <c r="H41" s="26">
        <f t="shared" si="2"/>
        <v>195.62063400569133</v>
      </c>
    </row>
    <row r="42" spans="1:8" ht="18.75" customHeight="1">
      <c r="A42" s="23">
        <v>11</v>
      </c>
      <c r="B42" s="24" t="s">
        <v>59</v>
      </c>
      <c r="C42" s="25">
        <v>174000000000</v>
      </c>
      <c r="D42" s="25"/>
      <c r="E42" s="25">
        <v>222109369038</v>
      </c>
      <c r="F42" s="25"/>
      <c r="G42" s="26">
        <f t="shared" si="2"/>
        <v>127.64906266551723</v>
      </c>
      <c r="H42" s="26"/>
    </row>
    <row r="43" spans="1:8" ht="18.75" customHeight="1">
      <c r="A43" s="23">
        <v>12</v>
      </c>
      <c r="B43" s="24" t="s">
        <v>60</v>
      </c>
      <c r="C43" s="25">
        <v>236000000000</v>
      </c>
      <c r="D43" s="25">
        <v>236000000000</v>
      </c>
      <c r="E43" s="25">
        <v>460584505639</v>
      </c>
      <c r="F43" s="25">
        <v>457660430785</v>
      </c>
      <c r="G43" s="26">
        <f t="shared" si="2"/>
        <v>195.16292611822035</v>
      </c>
      <c r="H43" s="26">
        <f t="shared" si="2"/>
        <v>193.92391134957626</v>
      </c>
    </row>
    <row r="44" spans="1:8" ht="18.75" customHeight="1">
      <c r="A44" s="23">
        <v>13</v>
      </c>
      <c r="B44" s="24" t="s">
        <v>96</v>
      </c>
      <c r="C44" s="25"/>
      <c r="D44" s="25"/>
      <c r="E44" s="25"/>
      <c r="F44" s="25"/>
      <c r="G44" s="26"/>
      <c r="H44" s="26"/>
    </row>
    <row r="45" spans="1:8" ht="18.75" customHeight="1">
      <c r="A45" s="23">
        <v>14</v>
      </c>
      <c r="B45" s="24" t="s">
        <v>61</v>
      </c>
      <c r="C45" s="25"/>
      <c r="D45" s="25"/>
      <c r="E45" s="25">
        <v>5037528</v>
      </c>
      <c r="F45" s="25"/>
      <c r="G45" s="22"/>
      <c r="H45" s="22"/>
    </row>
    <row r="46" spans="1:8" ht="18.75" customHeight="1">
      <c r="A46" s="23">
        <v>15</v>
      </c>
      <c r="B46" s="24" t="s">
        <v>97</v>
      </c>
      <c r="C46" s="25"/>
      <c r="D46" s="25"/>
      <c r="E46" s="25"/>
      <c r="F46" s="25"/>
      <c r="G46" s="22"/>
      <c r="H46" s="22"/>
    </row>
    <row r="47" spans="1:8" ht="18.75" customHeight="1">
      <c r="A47" s="23">
        <v>16</v>
      </c>
      <c r="B47" s="24" t="s">
        <v>62</v>
      </c>
      <c r="C47" s="25">
        <v>14700000000</v>
      </c>
      <c r="D47" s="25"/>
      <c r="E47" s="25">
        <v>14844014040</v>
      </c>
      <c r="F47" s="25"/>
      <c r="G47" s="26">
        <f>+E47/C47*100</f>
        <v>100.97968734693879</v>
      </c>
      <c r="H47" s="26"/>
    </row>
    <row r="48" spans="1:8" ht="18.75" customHeight="1">
      <c r="A48" s="23">
        <v>17</v>
      </c>
      <c r="B48" s="24" t="s">
        <v>63</v>
      </c>
      <c r="C48" s="25">
        <v>158860000000</v>
      </c>
      <c r="D48" s="25">
        <v>73410000000</v>
      </c>
      <c r="E48" s="25">
        <v>144229805956</v>
      </c>
      <c r="F48" s="25">
        <v>114228354427</v>
      </c>
      <c r="G48" s="26">
        <f>+E48/C48*100</f>
        <v>90.7905111141886</v>
      </c>
      <c r="H48" s="26">
        <f>+F48/D48*100</f>
        <v>155.60326171774963</v>
      </c>
    </row>
    <row r="49" spans="1:8" ht="18.75" customHeight="1">
      <c r="A49" s="23">
        <v>18</v>
      </c>
      <c r="B49" s="24" t="s">
        <v>199</v>
      </c>
      <c r="C49" s="25">
        <v>50000000</v>
      </c>
      <c r="D49" s="25">
        <v>50000000</v>
      </c>
      <c r="E49" s="25">
        <v>3231521798</v>
      </c>
      <c r="F49" s="25">
        <v>3231521798</v>
      </c>
      <c r="G49" s="26">
        <f>+E49/C49*100</f>
        <v>6463.0435959999995</v>
      </c>
      <c r="H49" s="26">
        <f>+F49/D49*100</f>
        <v>6463.0435959999995</v>
      </c>
    </row>
    <row r="50" spans="1:8" ht="18.75" customHeight="1">
      <c r="A50" s="23">
        <v>19</v>
      </c>
      <c r="B50" s="24" t="s">
        <v>147</v>
      </c>
      <c r="C50" s="25"/>
      <c r="D50" s="25"/>
      <c r="E50" s="25">
        <v>57615401604</v>
      </c>
      <c r="F50" s="25">
        <v>57615401604</v>
      </c>
      <c r="G50" s="26"/>
      <c r="H50" s="26"/>
    </row>
    <row r="51" spans="1:8" ht="18.75" customHeight="1">
      <c r="A51" s="19" t="s">
        <v>10</v>
      </c>
      <c r="B51" s="20" t="s">
        <v>64</v>
      </c>
      <c r="C51" s="25"/>
      <c r="D51" s="25"/>
      <c r="E51" s="21">
        <f>+SUM(E52:E58)</f>
        <v>296662269798</v>
      </c>
      <c r="F51" s="25"/>
      <c r="G51" s="22"/>
      <c r="H51" s="22"/>
    </row>
    <row r="52" spans="1:8" ht="18.75" customHeight="1">
      <c r="A52" s="23">
        <v>1</v>
      </c>
      <c r="B52" s="24" t="s">
        <v>65</v>
      </c>
      <c r="C52" s="25"/>
      <c r="D52" s="25"/>
      <c r="E52" s="25"/>
      <c r="F52" s="25"/>
      <c r="G52" s="22"/>
      <c r="H52" s="22"/>
    </row>
    <row r="53" spans="1:8" ht="18.75" customHeight="1">
      <c r="A53" s="23">
        <v>2</v>
      </c>
      <c r="B53" s="24" t="s">
        <v>66</v>
      </c>
      <c r="C53" s="25"/>
      <c r="D53" s="25"/>
      <c r="E53" s="25">
        <v>162878614003</v>
      </c>
      <c r="F53" s="25"/>
      <c r="G53" s="22"/>
      <c r="H53" s="22"/>
    </row>
    <row r="54" spans="1:8" ht="18.75" customHeight="1">
      <c r="A54" s="23">
        <v>3</v>
      </c>
      <c r="B54" s="24" t="s">
        <v>67</v>
      </c>
      <c r="C54" s="25"/>
      <c r="D54" s="25"/>
      <c r="E54" s="25"/>
      <c r="F54" s="25"/>
      <c r="G54" s="22"/>
      <c r="H54" s="22"/>
    </row>
    <row r="55" spans="1:8" ht="18.75" customHeight="1">
      <c r="A55" s="23">
        <v>4</v>
      </c>
      <c r="B55" s="24" t="s">
        <v>68</v>
      </c>
      <c r="C55" s="25"/>
      <c r="D55" s="25"/>
      <c r="E55" s="25">
        <v>132597708544</v>
      </c>
      <c r="F55" s="25"/>
      <c r="G55" s="22"/>
      <c r="H55" s="22"/>
    </row>
    <row r="56" spans="1:8" ht="18.75" customHeight="1">
      <c r="A56" s="23">
        <v>5</v>
      </c>
      <c r="B56" s="24" t="s">
        <v>161</v>
      </c>
      <c r="C56" s="25"/>
      <c r="D56" s="25"/>
      <c r="E56" s="25">
        <v>472026624</v>
      </c>
      <c r="F56" s="25"/>
      <c r="G56" s="22"/>
      <c r="H56" s="22"/>
    </row>
    <row r="57" spans="1:8" ht="18.75" customHeight="1">
      <c r="A57" s="23">
        <v>6</v>
      </c>
      <c r="B57" s="24" t="s">
        <v>52</v>
      </c>
      <c r="C57" s="25"/>
      <c r="D57" s="25"/>
      <c r="E57" s="25">
        <v>330407780</v>
      </c>
      <c r="F57" s="25"/>
      <c r="G57" s="22"/>
      <c r="H57" s="22"/>
    </row>
    <row r="58" spans="1:8" ht="18.75" customHeight="1">
      <c r="A58" s="23">
        <v>7</v>
      </c>
      <c r="B58" s="24" t="s">
        <v>69</v>
      </c>
      <c r="C58" s="25"/>
      <c r="D58" s="25"/>
      <c r="E58" s="25">
        <v>383512847</v>
      </c>
      <c r="F58" s="25"/>
      <c r="G58" s="22"/>
      <c r="H58" s="22"/>
    </row>
    <row r="59" spans="1:8" ht="18.75" customHeight="1">
      <c r="A59" s="19" t="s">
        <v>14</v>
      </c>
      <c r="B59" s="20" t="s">
        <v>70</v>
      </c>
      <c r="C59" s="25"/>
      <c r="D59" s="25"/>
      <c r="E59" s="25"/>
      <c r="F59" s="25"/>
      <c r="G59" s="22"/>
      <c r="H59" s="22"/>
    </row>
    <row r="60" spans="1:8" ht="18.75" customHeight="1">
      <c r="A60" s="19" t="s">
        <v>5</v>
      </c>
      <c r="B60" s="20" t="s">
        <v>105</v>
      </c>
      <c r="C60" s="25"/>
      <c r="D60" s="25"/>
      <c r="E60" s="21">
        <v>467038776020</v>
      </c>
      <c r="F60" s="21">
        <v>467038776020</v>
      </c>
      <c r="G60" s="22"/>
      <c r="H60" s="22"/>
    </row>
    <row r="61" spans="1:8" ht="18.75" customHeight="1">
      <c r="A61" s="19" t="s">
        <v>30</v>
      </c>
      <c r="B61" s="20" t="s">
        <v>71</v>
      </c>
      <c r="C61" s="25"/>
      <c r="D61" s="25"/>
      <c r="E61" s="21">
        <v>82838316834</v>
      </c>
      <c r="F61" s="21">
        <v>82838316834</v>
      </c>
      <c r="G61" s="22"/>
      <c r="H61" s="22"/>
    </row>
    <row r="62" spans="1:8" ht="18.75" customHeight="1">
      <c r="A62" s="27" t="s">
        <v>31</v>
      </c>
      <c r="B62" s="28" t="s">
        <v>72</v>
      </c>
      <c r="C62" s="29"/>
      <c r="D62" s="29"/>
      <c r="E62" s="31">
        <v>921997764970</v>
      </c>
      <c r="F62" s="31">
        <v>921997764970</v>
      </c>
      <c r="G62" s="42"/>
      <c r="H62" s="42"/>
    </row>
    <row r="65" ht="12.75">
      <c r="F65" s="14"/>
    </row>
    <row r="66" ht="12.75">
      <c r="F66" s="14"/>
    </row>
    <row r="67" spans="5:6" ht="12.75">
      <c r="E67" s="14"/>
      <c r="F67" s="14"/>
    </row>
    <row r="68" ht="12.75">
      <c r="E68" s="14"/>
    </row>
  </sheetData>
  <sheetProtection/>
  <mergeCells count="9">
    <mergeCell ref="A1:H1"/>
    <mergeCell ref="A3:H3"/>
    <mergeCell ref="G7:H7"/>
    <mergeCell ref="A7:A8"/>
    <mergeCell ref="B7:B8"/>
    <mergeCell ref="C7:D7"/>
    <mergeCell ref="E7:F7"/>
    <mergeCell ref="A6:H6"/>
    <mergeCell ref="A4:H4"/>
  </mergeCells>
  <printOptions/>
  <pageMargins left="0.43" right="0.1968503937007874" top="0.3937007874015748" bottom="0.3937007874015748" header="0.3937007874015748" footer="0.3937007874015748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showZeros="0" zoomScale="70" zoomScaleNormal="70" zoomScalePageLayoutView="0" workbookViewId="0" topLeftCell="A1">
      <selection activeCell="A4" sqref="A4:N4"/>
    </sheetView>
  </sheetViews>
  <sheetFormatPr defaultColWidth="11.421875" defaultRowHeight="12.75"/>
  <cols>
    <col min="1" max="1" width="5.140625" style="99" bestFit="1" customWidth="1"/>
    <col min="2" max="2" width="53.7109375" style="99" bestFit="1" customWidth="1"/>
    <col min="3" max="3" width="18.57421875" style="99" bestFit="1" customWidth="1"/>
    <col min="4" max="4" width="18.57421875" style="99" customWidth="1"/>
    <col min="5" max="5" width="16.7109375" style="99" customWidth="1"/>
    <col min="6" max="6" width="18.57421875" style="99" hidden="1" customWidth="1"/>
    <col min="7" max="8" width="18.57421875" style="99" bestFit="1" customWidth="1"/>
    <col min="9" max="9" width="16.7109375" style="99" bestFit="1" customWidth="1"/>
    <col min="10" max="10" width="11.8515625" style="142" bestFit="1" customWidth="1"/>
    <col min="11" max="11" width="13.140625" style="142" customWidth="1"/>
    <col min="12" max="12" width="8.7109375" style="142" bestFit="1" customWidth="1"/>
    <col min="13" max="13" width="8.7109375" style="99" hidden="1" customWidth="1"/>
    <col min="14" max="14" width="8.421875" style="99" hidden="1" customWidth="1"/>
    <col min="15" max="15" width="17.421875" style="99" bestFit="1" customWidth="1"/>
    <col min="16" max="16" width="18.421875" style="99" bestFit="1" customWidth="1"/>
    <col min="17" max="16384" width="11.421875" style="99" customWidth="1"/>
  </cols>
  <sheetData>
    <row r="1" spans="2:14" ht="16.5">
      <c r="B1" s="100"/>
      <c r="C1" s="101"/>
      <c r="D1" s="101"/>
      <c r="E1" s="102"/>
      <c r="F1" s="181"/>
      <c r="G1" s="181"/>
      <c r="I1" s="103"/>
      <c r="J1" s="182" t="s">
        <v>208</v>
      </c>
      <c r="K1" s="182"/>
      <c r="L1" s="182"/>
      <c r="M1" s="182"/>
      <c r="N1" s="182"/>
    </row>
    <row r="2" spans="2:14" ht="16.5">
      <c r="B2" s="100"/>
      <c r="C2" s="101"/>
      <c r="D2" s="101"/>
      <c r="E2" s="102"/>
      <c r="F2" s="104"/>
      <c r="G2" s="105"/>
      <c r="I2" s="103"/>
      <c r="J2" s="106"/>
      <c r="K2" s="107"/>
      <c r="L2" s="107"/>
      <c r="M2" s="108"/>
      <c r="N2" s="108"/>
    </row>
    <row r="3" spans="1:14" ht="17.25">
      <c r="A3" s="183" t="s">
        <v>250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16.5">
      <c r="A4" s="184" t="str">
        <f>+'97'!A4:H4</f>
        <v>(Ban hành kèm theo Quyết định số    2008/QĐ-UBND ngày   18/8/2023 của UBND thành phố)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2:14" ht="16.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0:14" s="110" customFormat="1" ht="15">
      <c r="J6" s="111"/>
      <c r="K6" s="185" t="s">
        <v>209</v>
      </c>
      <c r="L6" s="185"/>
      <c r="M6" s="185"/>
      <c r="N6" s="185"/>
    </row>
    <row r="7" spans="1:14" s="110" customFormat="1" ht="21" customHeight="1">
      <c r="A7" s="186" t="s">
        <v>1</v>
      </c>
      <c r="B7" s="187" t="s">
        <v>41</v>
      </c>
      <c r="C7" s="189" t="s">
        <v>2</v>
      </c>
      <c r="D7" s="173" t="s">
        <v>210</v>
      </c>
      <c r="E7" s="174"/>
      <c r="F7" s="191" t="s">
        <v>99</v>
      </c>
      <c r="G7" s="171" t="s">
        <v>3</v>
      </c>
      <c r="H7" s="173" t="s">
        <v>210</v>
      </c>
      <c r="I7" s="174"/>
      <c r="J7" s="175" t="s">
        <v>42</v>
      </c>
      <c r="K7" s="176"/>
      <c r="L7" s="177"/>
      <c r="M7" s="178" t="s">
        <v>210</v>
      </c>
      <c r="N7" s="179"/>
    </row>
    <row r="8" spans="1:14" s="117" customFormat="1" ht="63" customHeight="1">
      <c r="A8" s="186"/>
      <c r="B8" s="188"/>
      <c r="C8" s="190"/>
      <c r="D8" s="115" t="s">
        <v>107</v>
      </c>
      <c r="E8" s="115" t="s">
        <v>211</v>
      </c>
      <c r="F8" s="192"/>
      <c r="G8" s="172"/>
      <c r="H8" s="115" t="s">
        <v>107</v>
      </c>
      <c r="I8" s="115" t="s">
        <v>211</v>
      </c>
      <c r="J8" s="115" t="s">
        <v>212</v>
      </c>
      <c r="K8" s="115" t="s">
        <v>107</v>
      </c>
      <c r="L8" s="115" t="s">
        <v>211</v>
      </c>
      <c r="M8" s="113" t="s">
        <v>213</v>
      </c>
      <c r="N8" s="116" t="s">
        <v>214</v>
      </c>
    </row>
    <row r="9" spans="1:14" s="117" customFormat="1" ht="21" customHeight="1">
      <c r="A9" s="112" t="s">
        <v>4</v>
      </c>
      <c r="B9" s="118" t="s">
        <v>5</v>
      </c>
      <c r="C9" s="119" t="s">
        <v>215</v>
      </c>
      <c r="D9" s="120">
        <v>2</v>
      </c>
      <c r="E9" s="120">
        <v>3</v>
      </c>
      <c r="F9" s="121"/>
      <c r="G9" s="122" t="s">
        <v>216</v>
      </c>
      <c r="H9" s="120">
        <v>5</v>
      </c>
      <c r="I9" s="120">
        <v>6</v>
      </c>
      <c r="J9" s="120" t="s">
        <v>217</v>
      </c>
      <c r="K9" s="120" t="s">
        <v>218</v>
      </c>
      <c r="L9" s="120" t="s">
        <v>219</v>
      </c>
      <c r="M9" s="123"/>
      <c r="N9" s="124"/>
    </row>
    <row r="10" spans="1:14" s="117" customFormat="1" ht="21" customHeight="1">
      <c r="A10" s="125"/>
      <c r="B10" s="112" t="s">
        <v>220</v>
      </c>
      <c r="C10" s="125">
        <f>+C11+C28+C30</f>
        <v>1628796000000</v>
      </c>
      <c r="D10" s="125">
        <f>+D11+D28+D30</f>
        <v>1416393000000</v>
      </c>
      <c r="E10" s="125">
        <f>+E11+E28+E30</f>
        <v>212403000000</v>
      </c>
      <c r="F10" s="125" t="e">
        <f>+F11+F28+F30</f>
        <v>#REF!</v>
      </c>
      <c r="G10" s="125">
        <f>+G11+G28+G30+G29</f>
        <v>4374757346980.4</v>
      </c>
      <c r="H10" s="125">
        <f>+H11+H28+H30+H29</f>
        <v>4031610983363.4</v>
      </c>
      <c r="I10" s="125">
        <f>+I11+I28+I30+I29</f>
        <v>343146363617</v>
      </c>
      <c r="J10" s="112">
        <f aca="true" t="shared" si="0" ref="J10:L11">+G10/C10*100</f>
        <v>268.5884142016802</v>
      </c>
      <c r="K10" s="112">
        <f t="shared" si="0"/>
        <v>284.63929032149974</v>
      </c>
      <c r="L10" s="112">
        <f t="shared" si="0"/>
        <v>161.55438652796806</v>
      </c>
      <c r="M10" s="126">
        <f>+H10/D10*100</f>
        <v>284.63929032149974</v>
      </c>
      <c r="N10" s="126">
        <f>+I10/E10*100</f>
        <v>161.55438652796806</v>
      </c>
    </row>
    <row r="11" spans="1:14" s="117" customFormat="1" ht="21" customHeight="1">
      <c r="A11" s="112" t="s">
        <v>4</v>
      </c>
      <c r="B11" s="127" t="s">
        <v>221</v>
      </c>
      <c r="C11" s="125">
        <f>+C12+C21+C25+C27</f>
        <v>1628796000000</v>
      </c>
      <c r="D11" s="125">
        <f>+D12+D21+D25+D27</f>
        <v>1416393000000</v>
      </c>
      <c r="E11" s="125">
        <f>+E12+E21+E25+E27</f>
        <v>212403000000</v>
      </c>
      <c r="F11" s="125" t="e">
        <f>+F12+F21+F25+F27</f>
        <v>#REF!</v>
      </c>
      <c r="G11" s="125">
        <f>+G12+G21+G25+G27+G26</f>
        <v>1781517525386</v>
      </c>
      <c r="H11" s="125">
        <f>+H12+H21+H25+H27+H26</f>
        <v>1494264829581</v>
      </c>
      <c r="I11" s="125">
        <f>+I12+I21+I25+I27+I26</f>
        <v>287252695805</v>
      </c>
      <c r="J11" s="112">
        <f t="shared" si="0"/>
        <v>109.37634457513403</v>
      </c>
      <c r="K11" s="112">
        <f t="shared" si="0"/>
        <v>105.49789709360327</v>
      </c>
      <c r="L11" s="112">
        <f t="shared" si="0"/>
        <v>135.23947204370936</v>
      </c>
      <c r="M11" s="128">
        <f>+H11/D11*100</f>
        <v>105.49789709360327</v>
      </c>
      <c r="N11" s="128">
        <f>+I11/E11*100</f>
        <v>135.23947204370936</v>
      </c>
    </row>
    <row r="12" spans="1:14" s="117" customFormat="1" ht="21" customHeight="1">
      <c r="A12" s="129" t="s">
        <v>7</v>
      </c>
      <c r="B12" s="130" t="s">
        <v>77</v>
      </c>
      <c r="C12" s="130">
        <f>+D12+E12</f>
        <v>314736000000</v>
      </c>
      <c r="D12" s="130">
        <f aca="true" t="shared" si="1" ref="D12:I12">+D13+D20</f>
        <v>302558000000</v>
      </c>
      <c r="E12" s="130">
        <f t="shared" si="1"/>
        <v>12178000000</v>
      </c>
      <c r="F12" s="130">
        <f t="shared" si="1"/>
        <v>0</v>
      </c>
      <c r="G12" s="130">
        <f t="shared" si="1"/>
        <v>285539936936</v>
      </c>
      <c r="H12" s="130">
        <f t="shared" si="1"/>
        <v>271218704277</v>
      </c>
      <c r="I12" s="130">
        <f t="shared" si="1"/>
        <v>14321232659</v>
      </c>
      <c r="J12" s="129">
        <f>+G12/C12*100</f>
        <v>90.72363407300087</v>
      </c>
      <c r="K12" s="129">
        <f>+H12/D12*100</f>
        <v>89.64188825844963</v>
      </c>
      <c r="L12" s="129"/>
      <c r="M12" s="128">
        <f>+H12/D12*100</f>
        <v>89.64188825844963</v>
      </c>
      <c r="N12" s="128"/>
    </row>
    <row r="13" spans="1:14" s="117" customFormat="1" ht="21" customHeight="1">
      <c r="A13" s="131">
        <v>1</v>
      </c>
      <c r="B13" s="132" t="s">
        <v>222</v>
      </c>
      <c r="C13" s="132">
        <f>+D13+E13</f>
        <v>314736000000</v>
      </c>
      <c r="D13" s="132">
        <v>302558000000</v>
      </c>
      <c r="E13" s="132">
        <v>12178000000</v>
      </c>
      <c r="F13" s="132"/>
      <c r="G13" s="132">
        <f>+H13+I13</f>
        <v>285539936936</v>
      </c>
      <c r="H13" s="132">
        <v>271218704277</v>
      </c>
      <c r="I13" s="132">
        <v>14321232659</v>
      </c>
      <c r="J13" s="131">
        <f>+G13/C13*100</f>
        <v>90.72363407300087</v>
      </c>
      <c r="K13" s="131">
        <f>+H13/D13*100</f>
        <v>89.64188825844963</v>
      </c>
      <c r="L13" s="133"/>
      <c r="M13" s="128"/>
      <c r="N13" s="128"/>
    </row>
    <row r="14" spans="1:14" s="117" customFormat="1" ht="21" customHeight="1">
      <c r="A14" s="131"/>
      <c r="B14" s="132" t="s">
        <v>223</v>
      </c>
      <c r="C14" s="128"/>
      <c r="D14" s="128"/>
      <c r="E14" s="128"/>
      <c r="F14" s="128"/>
      <c r="G14" s="128"/>
      <c r="H14" s="128"/>
      <c r="I14" s="128"/>
      <c r="J14" s="133"/>
      <c r="K14" s="133"/>
      <c r="L14" s="133"/>
      <c r="M14" s="128"/>
      <c r="N14" s="128"/>
    </row>
    <row r="15" spans="1:14" s="117" customFormat="1" ht="21" customHeight="1">
      <c r="A15" s="134" t="s">
        <v>9</v>
      </c>
      <c r="B15" s="135" t="s">
        <v>73</v>
      </c>
      <c r="C15" s="128"/>
      <c r="D15" s="128"/>
      <c r="E15" s="128"/>
      <c r="F15" s="128"/>
      <c r="G15" s="135">
        <f>+H15+I15</f>
        <v>85224336800</v>
      </c>
      <c r="H15" s="135">
        <v>85224336800</v>
      </c>
      <c r="I15" s="135">
        <v>0</v>
      </c>
      <c r="J15" s="133"/>
      <c r="K15" s="133"/>
      <c r="L15" s="133"/>
      <c r="M15" s="128"/>
      <c r="N15" s="128"/>
    </row>
    <row r="16" spans="1:14" s="117" customFormat="1" ht="21" customHeight="1">
      <c r="A16" s="134" t="s">
        <v>9</v>
      </c>
      <c r="B16" s="135" t="s">
        <v>74</v>
      </c>
      <c r="C16" s="128"/>
      <c r="D16" s="128"/>
      <c r="E16" s="128"/>
      <c r="F16" s="128"/>
      <c r="G16" s="128"/>
      <c r="H16" s="128"/>
      <c r="I16" s="128"/>
      <c r="J16" s="133"/>
      <c r="K16" s="133"/>
      <c r="L16" s="133"/>
      <c r="M16" s="128"/>
      <c r="N16" s="128"/>
    </row>
    <row r="17" spans="1:14" s="117" customFormat="1" ht="21" customHeight="1">
      <c r="A17" s="131"/>
      <c r="B17" s="132" t="s">
        <v>224</v>
      </c>
      <c r="C17" s="128"/>
      <c r="D17" s="128"/>
      <c r="E17" s="128"/>
      <c r="F17" s="128"/>
      <c r="G17" s="128"/>
      <c r="H17" s="128"/>
      <c r="I17" s="128"/>
      <c r="J17" s="133"/>
      <c r="K17" s="133"/>
      <c r="L17" s="133"/>
      <c r="M17" s="128"/>
      <c r="N17" s="128"/>
    </row>
    <row r="18" spans="1:14" s="117" customFormat="1" ht="21" customHeight="1">
      <c r="A18" s="134" t="s">
        <v>9</v>
      </c>
      <c r="B18" s="135" t="s">
        <v>225</v>
      </c>
      <c r="C18" s="135">
        <f>+D18+E18</f>
        <v>212400000000</v>
      </c>
      <c r="D18" s="135">
        <v>212400000000</v>
      </c>
      <c r="E18" s="128"/>
      <c r="F18" s="128"/>
      <c r="G18" s="135">
        <f>+H18+I18</f>
        <v>190520862100</v>
      </c>
      <c r="H18" s="135">
        <v>190520862100</v>
      </c>
      <c r="I18" s="135"/>
      <c r="J18" s="136">
        <f>+G18/C18*100</f>
        <v>89.69908761770245</v>
      </c>
      <c r="K18" s="136">
        <f>+H18/D18*100</f>
        <v>89.69908761770245</v>
      </c>
      <c r="L18" s="133"/>
      <c r="M18" s="128"/>
      <c r="N18" s="128"/>
    </row>
    <row r="19" spans="1:14" s="117" customFormat="1" ht="21" customHeight="1">
      <c r="A19" s="134" t="s">
        <v>9</v>
      </c>
      <c r="B19" s="135" t="s">
        <v>226</v>
      </c>
      <c r="C19" s="128"/>
      <c r="D19" s="128"/>
      <c r="E19" s="128"/>
      <c r="F19" s="128"/>
      <c r="G19" s="128"/>
      <c r="H19" s="128"/>
      <c r="I19" s="128"/>
      <c r="J19" s="133"/>
      <c r="K19" s="133"/>
      <c r="L19" s="133"/>
      <c r="M19" s="128"/>
      <c r="N19" s="128"/>
    </row>
    <row r="20" spans="1:14" s="117" customFormat="1" ht="21" customHeight="1">
      <c r="A20" s="131">
        <v>2</v>
      </c>
      <c r="B20" s="132" t="s">
        <v>227</v>
      </c>
      <c r="C20" s="128"/>
      <c r="D20" s="128"/>
      <c r="E20" s="128"/>
      <c r="F20" s="128"/>
      <c r="G20" s="128"/>
      <c r="H20" s="128"/>
      <c r="I20" s="128"/>
      <c r="J20" s="133"/>
      <c r="K20" s="133"/>
      <c r="L20" s="133"/>
      <c r="M20" s="128"/>
      <c r="N20" s="128"/>
    </row>
    <row r="21" spans="1:14" s="117" customFormat="1" ht="21" customHeight="1">
      <c r="A21" s="133" t="s">
        <v>10</v>
      </c>
      <c r="B21" s="128" t="s">
        <v>228</v>
      </c>
      <c r="C21" s="128">
        <f>+D21+E21</f>
        <v>1241940000000</v>
      </c>
      <c r="D21" s="128">
        <v>1049467000000</v>
      </c>
      <c r="E21" s="128">
        <v>192473000000</v>
      </c>
      <c r="F21" s="128" t="e">
        <f>+#REF!+#REF!+#REF!+#REF!+#REF!+#REF!+#REF!+#REF!+#REF!+#REF!+#REF!+#REF!+#REF!+#REF!+#REF!+#REF!</f>
        <v>#REF!</v>
      </c>
      <c r="G21" s="128">
        <f>+H21+I21</f>
        <v>1446082014692</v>
      </c>
      <c r="H21" s="128">
        <v>1182053737434</v>
      </c>
      <c r="I21" s="128">
        <v>264028277258</v>
      </c>
      <c r="J21" s="133">
        <f>+G21/C21*100</f>
        <v>116.43734920302109</v>
      </c>
      <c r="K21" s="133">
        <f>+H21/D21*100</f>
        <v>112.63372144469525</v>
      </c>
      <c r="L21" s="133">
        <f>+I21/E21*100</f>
        <v>137.17678700804788</v>
      </c>
      <c r="M21" s="128">
        <f>+H21/D21*100</f>
        <v>112.63372144469525</v>
      </c>
      <c r="N21" s="128">
        <f>+I21/E21*100</f>
        <v>137.17678700804788</v>
      </c>
    </row>
    <row r="22" spans="1:14" s="110" customFormat="1" ht="21" customHeight="1">
      <c r="A22" s="131"/>
      <c r="B22" s="132" t="s">
        <v>229</v>
      </c>
      <c r="C22" s="132"/>
      <c r="D22" s="132"/>
      <c r="E22" s="132"/>
      <c r="F22" s="132"/>
      <c r="G22" s="132"/>
      <c r="H22" s="132"/>
      <c r="I22" s="132"/>
      <c r="J22" s="133"/>
      <c r="K22" s="133"/>
      <c r="L22" s="133"/>
      <c r="M22" s="132"/>
      <c r="N22" s="132"/>
    </row>
    <row r="23" spans="1:14" s="110" customFormat="1" ht="21" customHeight="1">
      <c r="A23" s="136">
        <v>1</v>
      </c>
      <c r="B23" s="135" t="s">
        <v>73</v>
      </c>
      <c r="C23" s="135">
        <f>+D23+E23</f>
        <v>556736000000</v>
      </c>
      <c r="D23" s="135">
        <v>555548000000</v>
      </c>
      <c r="E23" s="135">
        <v>1188000000</v>
      </c>
      <c r="F23" s="132"/>
      <c r="G23" s="135">
        <f aca="true" t="shared" si="2" ref="G23:G30">+H23+I23</f>
        <v>555359260266</v>
      </c>
      <c r="H23" s="135">
        <v>554384020105</v>
      </c>
      <c r="I23" s="135">
        <v>975240161</v>
      </c>
      <c r="J23" s="136">
        <f>+G23/C23*100</f>
        <v>99.75271228481722</v>
      </c>
      <c r="K23" s="136">
        <f>+H23/D23*100</f>
        <v>99.79048076943846</v>
      </c>
      <c r="L23" s="136">
        <f>+I23/E23*100</f>
        <v>82.09092264309764</v>
      </c>
      <c r="M23" s="132"/>
      <c r="N23" s="132"/>
    </row>
    <row r="24" spans="1:14" s="110" customFormat="1" ht="21" customHeight="1">
      <c r="A24" s="136">
        <v>2</v>
      </c>
      <c r="B24" s="135" t="s">
        <v>74</v>
      </c>
      <c r="C24" s="132"/>
      <c r="D24" s="132"/>
      <c r="E24" s="132"/>
      <c r="F24" s="132"/>
      <c r="G24" s="135">
        <f t="shared" si="2"/>
        <v>0</v>
      </c>
      <c r="H24" s="135"/>
      <c r="I24" s="135">
        <v>0</v>
      </c>
      <c r="J24" s="133"/>
      <c r="K24" s="133"/>
      <c r="L24" s="133"/>
      <c r="M24" s="132"/>
      <c r="N24" s="132"/>
    </row>
    <row r="25" spans="1:14" s="117" customFormat="1" ht="21" customHeight="1">
      <c r="A25" s="133" t="s">
        <v>14</v>
      </c>
      <c r="B25" s="128" t="s">
        <v>24</v>
      </c>
      <c r="C25" s="128">
        <f>+D25+E25</f>
        <v>46022000000</v>
      </c>
      <c r="D25" s="128">
        <v>41856000000</v>
      </c>
      <c r="E25" s="128">
        <v>4166000000</v>
      </c>
      <c r="F25" s="128">
        <v>17451000000</v>
      </c>
      <c r="G25" s="132">
        <f t="shared" si="2"/>
        <v>0</v>
      </c>
      <c r="H25" s="128"/>
      <c r="I25" s="128"/>
      <c r="J25" s="133"/>
      <c r="K25" s="133"/>
      <c r="L25" s="133"/>
      <c r="M25" s="132"/>
      <c r="N25" s="132"/>
    </row>
    <row r="26" spans="1:14" s="117" customFormat="1" ht="21" customHeight="1">
      <c r="A26" s="133" t="s">
        <v>16</v>
      </c>
      <c r="B26" s="137" t="s">
        <v>88</v>
      </c>
      <c r="C26" s="128">
        <f>+D26+E26</f>
        <v>0</v>
      </c>
      <c r="D26" s="137"/>
      <c r="E26" s="137"/>
      <c r="F26" s="137"/>
      <c r="G26" s="137">
        <f t="shared" si="2"/>
        <v>49895573758</v>
      </c>
      <c r="H26" s="137">
        <v>40992387870</v>
      </c>
      <c r="I26" s="137">
        <v>8903185888</v>
      </c>
      <c r="J26" s="138"/>
      <c r="K26" s="138"/>
      <c r="L26" s="138"/>
      <c r="M26" s="132"/>
      <c r="N26" s="132"/>
    </row>
    <row r="27" spans="1:14" s="117" customFormat="1" ht="21" customHeight="1">
      <c r="A27" s="133" t="s">
        <v>18</v>
      </c>
      <c r="B27" s="137" t="s">
        <v>25</v>
      </c>
      <c r="C27" s="137">
        <f>+D27+E27</f>
        <v>26098000000</v>
      </c>
      <c r="D27" s="137">
        <v>22512000000</v>
      </c>
      <c r="E27" s="137">
        <v>3586000000</v>
      </c>
      <c r="F27" s="137">
        <v>113650000000</v>
      </c>
      <c r="G27" s="139">
        <f t="shared" si="2"/>
        <v>0</v>
      </c>
      <c r="H27" s="137"/>
      <c r="I27" s="137"/>
      <c r="J27" s="138"/>
      <c r="K27" s="138"/>
      <c r="L27" s="138"/>
      <c r="M27" s="132">
        <f>+H27/D27*100</f>
        <v>0</v>
      </c>
      <c r="N27" s="132">
        <f>+I27/E27*100</f>
        <v>0</v>
      </c>
    </row>
    <row r="28" spans="1:14" s="117" customFormat="1" ht="21" customHeight="1">
      <c r="A28" s="112" t="s">
        <v>5</v>
      </c>
      <c r="B28" s="125" t="s">
        <v>230</v>
      </c>
      <c r="C28" s="114">
        <f>+D28+E28</f>
        <v>0</v>
      </c>
      <c r="D28" s="125"/>
      <c r="E28" s="125"/>
      <c r="F28" s="125"/>
      <c r="G28" s="114">
        <f t="shared" si="2"/>
        <v>0</v>
      </c>
      <c r="H28" s="125"/>
      <c r="I28" s="125"/>
      <c r="J28" s="112"/>
      <c r="K28" s="112"/>
      <c r="L28" s="112"/>
      <c r="M28" s="132"/>
      <c r="N28" s="132"/>
    </row>
    <row r="29" spans="1:14" s="117" customFormat="1" ht="21" customHeight="1">
      <c r="A29" s="112" t="s">
        <v>30</v>
      </c>
      <c r="B29" s="125" t="s">
        <v>231</v>
      </c>
      <c r="C29" s="114"/>
      <c r="D29" s="125"/>
      <c r="E29" s="125"/>
      <c r="F29" s="125"/>
      <c r="G29" s="125">
        <f>+H29+I29</f>
        <v>183034766000</v>
      </c>
      <c r="H29" s="125">
        <v>183034766000</v>
      </c>
      <c r="I29" s="125"/>
      <c r="J29" s="112"/>
      <c r="K29" s="112"/>
      <c r="L29" s="112"/>
      <c r="M29" s="139"/>
      <c r="N29" s="139"/>
    </row>
    <row r="30" spans="1:14" s="110" customFormat="1" ht="21" customHeight="1">
      <c r="A30" s="112" t="s">
        <v>31</v>
      </c>
      <c r="B30" s="125" t="s">
        <v>232</v>
      </c>
      <c r="C30" s="125"/>
      <c r="D30" s="125"/>
      <c r="E30" s="125"/>
      <c r="F30" s="125"/>
      <c r="G30" s="125">
        <f t="shared" si="2"/>
        <v>2410205055594.4</v>
      </c>
      <c r="H30" s="125">
        <v>2354311387782.4</v>
      </c>
      <c r="I30" s="125">
        <v>55893667812</v>
      </c>
      <c r="J30" s="112"/>
      <c r="K30" s="112"/>
      <c r="L30" s="112"/>
      <c r="M30" s="139"/>
      <c r="N30" s="139"/>
    </row>
    <row r="31" spans="7:14" ht="16.5">
      <c r="G31" s="110"/>
      <c r="H31" s="110"/>
      <c r="I31" s="110"/>
      <c r="J31" s="111"/>
      <c r="K31" s="111"/>
      <c r="L31" s="111"/>
      <c r="M31" s="110"/>
      <c r="N31" s="110"/>
    </row>
    <row r="32" spans="2:14" s="140" customFormat="1" ht="16.5"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</row>
    <row r="33" spans="2:14" s="141" customFormat="1" ht="16.5"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</row>
    <row r="34" spans="2:14" s="140" customFormat="1" ht="16.5"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</row>
  </sheetData>
  <sheetProtection/>
  <mergeCells count="23">
    <mergeCell ref="F1:G1"/>
    <mergeCell ref="J1:N1"/>
    <mergeCell ref="A3:N3"/>
    <mergeCell ref="A4:N4"/>
    <mergeCell ref="K6:N6"/>
    <mergeCell ref="A7:A8"/>
    <mergeCell ref="B7:B8"/>
    <mergeCell ref="C7:C8"/>
    <mergeCell ref="D7:E7"/>
    <mergeCell ref="F7:F8"/>
    <mergeCell ref="G7:G8"/>
    <mergeCell ref="H7:I7"/>
    <mergeCell ref="J7:L7"/>
    <mergeCell ref="M7:N7"/>
    <mergeCell ref="B32:C32"/>
    <mergeCell ref="D32:G32"/>
    <mergeCell ref="H32:N32"/>
    <mergeCell ref="B33:C33"/>
    <mergeCell ref="D33:G33"/>
    <mergeCell ref="H33:N33"/>
    <mergeCell ref="B34:C34"/>
    <mergeCell ref="D34:G34"/>
    <mergeCell ref="H34:N34"/>
  </mergeCells>
  <printOptions/>
  <pageMargins left="0.25" right="0.1968503937007874" top="0.55" bottom="0.7480314960629921" header="0.31496062992125984" footer="0.3149606299212598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G42"/>
  <sheetViews>
    <sheetView showZeros="0" zoomScale="70" zoomScaleNormal="70" zoomScalePageLayoutView="0" workbookViewId="0" topLeftCell="A22">
      <selection activeCell="C39" sqref="C39:E42"/>
    </sheetView>
  </sheetViews>
  <sheetFormatPr defaultColWidth="9.140625" defaultRowHeight="12.75"/>
  <cols>
    <col min="1" max="1" width="6.7109375" style="0" customWidth="1"/>
    <col min="2" max="2" width="55.8515625" style="0" customWidth="1"/>
    <col min="3" max="5" width="20.7109375" style="0" customWidth="1"/>
    <col min="6" max="7" width="11.7109375" style="0" customWidth="1"/>
  </cols>
  <sheetData>
    <row r="1" spans="1:7" ht="15">
      <c r="A1" s="165" t="s">
        <v>233</v>
      </c>
      <c r="B1" s="165"/>
      <c r="C1" s="165"/>
      <c r="D1" s="165"/>
      <c r="E1" s="165"/>
      <c r="F1" s="165"/>
      <c r="G1" s="165"/>
    </row>
    <row r="2" ht="15">
      <c r="A2" s="1"/>
    </row>
    <row r="3" spans="1:7" ht="17.25">
      <c r="A3" s="164" t="s">
        <v>251</v>
      </c>
      <c r="B3" s="164"/>
      <c r="C3" s="164"/>
      <c r="D3" s="164"/>
      <c r="E3" s="164"/>
      <c r="F3" s="164"/>
      <c r="G3" s="164"/>
    </row>
    <row r="4" spans="1:7" ht="15.75">
      <c r="A4" s="197" t="str">
        <f>+'98'!A4:N4</f>
        <v>(Ban hành kèm theo Quyết định số    2008/QĐ-UBND ngày   18/8/2023 của UBND thành phố)</v>
      </c>
      <c r="B4" s="167"/>
      <c r="C4" s="167"/>
      <c r="D4" s="167"/>
      <c r="E4" s="167"/>
      <c r="F4" s="167"/>
      <c r="G4" s="167"/>
    </row>
    <row r="5" spans="1:5" ht="15">
      <c r="A5" s="1"/>
      <c r="E5" s="14"/>
    </row>
    <row r="6" spans="1:7" ht="15">
      <c r="A6" s="169" t="s">
        <v>91</v>
      </c>
      <c r="B6" s="169"/>
      <c r="C6" s="169"/>
      <c r="D6" s="169"/>
      <c r="E6" s="169"/>
      <c r="F6" s="169"/>
      <c r="G6" s="169"/>
    </row>
    <row r="7" spans="1:7" ht="18.75" customHeight="1">
      <c r="A7" s="163" t="s">
        <v>1</v>
      </c>
      <c r="B7" s="163" t="s">
        <v>41</v>
      </c>
      <c r="C7" s="193" t="s">
        <v>2</v>
      </c>
      <c r="D7" s="194"/>
      <c r="E7" s="195" t="s">
        <v>3</v>
      </c>
      <c r="F7" s="163" t="s">
        <v>42</v>
      </c>
      <c r="G7" s="163"/>
    </row>
    <row r="8" spans="1:7" ht="48" customHeight="1">
      <c r="A8" s="163"/>
      <c r="B8" s="163"/>
      <c r="C8" s="2" t="s">
        <v>98</v>
      </c>
      <c r="D8" s="2" t="s">
        <v>87</v>
      </c>
      <c r="E8" s="196"/>
      <c r="F8" s="2" t="s">
        <v>98</v>
      </c>
      <c r="G8" s="2" t="s">
        <v>87</v>
      </c>
    </row>
    <row r="9" spans="1:7" ht="21" customHeight="1">
      <c r="A9" s="2" t="s">
        <v>4</v>
      </c>
      <c r="B9" s="2" t="s">
        <v>5</v>
      </c>
      <c r="C9" s="2">
        <v>1</v>
      </c>
      <c r="D9" s="2">
        <v>2</v>
      </c>
      <c r="E9" s="2">
        <v>3</v>
      </c>
      <c r="F9" s="2" t="s">
        <v>89</v>
      </c>
      <c r="G9" s="2" t="s">
        <v>90</v>
      </c>
    </row>
    <row r="10" spans="1:7" ht="21" customHeight="1">
      <c r="A10" s="72"/>
      <c r="B10" s="73" t="s">
        <v>20</v>
      </c>
      <c r="C10" s="74">
        <f>+C11+C12+C42</f>
        <v>1524060000000</v>
      </c>
      <c r="D10" s="74">
        <f>+D11+D12+D42</f>
        <v>1536060000000</v>
      </c>
      <c r="E10" s="74">
        <f>+E11+E12+E42</f>
        <v>4031610983363.4</v>
      </c>
      <c r="F10" s="75">
        <f>+E10/C10*100</f>
        <v>264.53098850198813</v>
      </c>
      <c r="G10" s="75">
        <f>+E10/D10*100</f>
        <v>262.46442087961407</v>
      </c>
    </row>
    <row r="11" spans="1:7" ht="21" customHeight="1">
      <c r="A11" s="76" t="s">
        <v>4</v>
      </c>
      <c r="B11" s="77" t="s">
        <v>109</v>
      </c>
      <c r="C11" s="78">
        <v>113042000000</v>
      </c>
      <c r="D11" s="78">
        <v>119667000000</v>
      </c>
      <c r="E11" s="78">
        <v>183034766000</v>
      </c>
      <c r="F11" s="79">
        <f>+E11/C11*100</f>
        <v>161.91748730560323</v>
      </c>
      <c r="G11" s="79">
        <f>+E11/D11*100</f>
        <v>152.95341739995155</v>
      </c>
    </row>
    <row r="12" spans="1:7" ht="21" customHeight="1">
      <c r="A12" s="76" t="s">
        <v>5</v>
      </c>
      <c r="B12" s="77" t="s">
        <v>106</v>
      </c>
      <c r="C12" s="78">
        <v>1411018000000</v>
      </c>
      <c r="D12" s="78">
        <v>1416393000000</v>
      </c>
      <c r="E12" s="78">
        <f>+E13+E26+E39+E40+E41</f>
        <v>1494264829581</v>
      </c>
      <c r="F12" s="79">
        <f>+E12/C12*100</f>
        <v>105.89977091582105</v>
      </c>
      <c r="G12" s="79">
        <f aca="true" t="shared" si="0" ref="G12:G41">+E12/D12*100</f>
        <v>105.49789709360327</v>
      </c>
    </row>
    <row r="13" spans="1:7" ht="21" customHeight="1">
      <c r="A13" s="76" t="s">
        <v>7</v>
      </c>
      <c r="B13" s="77" t="s">
        <v>77</v>
      </c>
      <c r="C13" s="78">
        <v>326158000000</v>
      </c>
      <c r="D13" s="78">
        <v>302558000000</v>
      </c>
      <c r="E13" s="78">
        <v>271218704277</v>
      </c>
      <c r="F13" s="79">
        <f>+E13/C13*100</f>
        <v>83.1556191407232</v>
      </c>
      <c r="G13" s="79">
        <f t="shared" si="0"/>
        <v>89.64188825844963</v>
      </c>
    </row>
    <row r="14" spans="1:7" ht="21" customHeight="1">
      <c r="A14" s="76"/>
      <c r="B14" s="143" t="s">
        <v>229</v>
      </c>
      <c r="C14" s="78"/>
      <c r="D14" s="78"/>
      <c r="E14" s="78"/>
      <c r="F14" s="79"/>
      <c r="G14" s="79"/>
    </row>
    <row r="15" spans="1:7" ht="21" customHeight="1">
      <c r="A15" s="80"/>
      <c r="B15" s="144" t="s">
        <v>234</v>
      </c>
      <c r="C15" s="81"/>
      <c r="D15" s="81"/>
      <c r="E15" s="81">
        <v>85224336800</v>
      </c>
      <c r="F15" s="82"/>
      <c r="G15" s="82"/>
    </row>
    <row r="16" spans="1:7" ht="21" customHeight="1">
      <c r="A16" s="80"/>
      <c r="B16" s="144" t="s">
        <v>235</v>
      </c>
      <c r="C16" s="81"/>
      <c r="D16" s="81"/>
      <c r="E16" s="81">
        <v>0</v>
      </c>
      <c r="F16" s="82"/>
      <c r="G16" s="82"/>
    </row>
    <row r="17" spans="1:7" ht="21" customHeight="1">
      <c r="A17" s="80"/>
      <c r="B17" s="144" t="s">
        <v>236</v>
      </c>
      <c r="C17" s="81"/>
      <c r="D17" s="81"/>
      <c r="E17" s="81">
        <v>10537045000</v>
      </c>
      <c r="F17" s="82"/>
      <c r="G17" s="82"/>
    </row>
    <row r="18" spans="1:7" ht="21" customHeight="1">
      <c r="A18" s="80"/>
      <c r="B18" s="144" t="s">
        <v>237</v>
      </c>
      <c r="C18" s="81"/>
      <c r="D18" s="81"/>
      <c r="E18" s="81">
        <v>12917109900</v>
      </c>
      <c r="F18" s="82"/>
      <c r="G18" s="82"/>
    </row>
    <row r="19" spans="1:7" ht="21" customHeight="1">
      <c r="A19" s="80"/>
      <c r="B19" s="144" t="s">
        <v>238</v>
      </c>
      <c r="C19" s="81"/>
      <c r="D19" s="81"/>
      <c r="E19" s="81"/>
      <c r="F19" s="82"/>
      <c r="G19" s="82"/>
    </row>
    <row r="20" spans="1:7" ht="21" customHeight="1">
      <c r="A20" s="80"/>
      <c r="B20" s="144" t="s">
        <v>239</v>
      </c>
      <c r="C20" s="81"/>
      <c r="D20" s="81"/>
      <c r="E20" s="81">
        <v>915372000</v>
      </c>
      <c r="F20" s="82"/>
      <c r="G20" s="82"/>
    </row>
    <row r="21" spans="1:7" ht="21" customHeight="1">
      <c r="A21" s="80"/>
      <c r="B21" s="144" t="s">
        <v>240</v>
      </c>
      <c r="C21" s="81"/>
      <c r="D21" s="81"/>
      <c r="E21" s="81">
        <v>62219861152</v>
      </c>
      <c r="F21" s="82"/>
      <c r="G21" s="82"/>
    </row>
    <row r="22" spans="1:7" ht="21" customHeight="1">
      <c r="A22" s="80"/>
      <c r="B22" s="144" t="s">
        <v>241</v>
      </c>
      <c r="C22" s="81"/>
      <c r="D22" s="81"/>
      <c r="E22" s="81">
        <v>66891367060</v>
      </c>
      <c r="F22" s="82"/>
      <c r="G22" s="82"/>
    </row>
    <row r="23" spans="1:7" ht="21" customHeight="1">
      <c r="A23" s="80"/>
      <c r="B23" s="144" t="s">
        <v>242</v>
      </c>
      <c r="C23" s="81"/>
      <c r="D23" s="81"/>
      <c r="E23" s="81">
        <v>18309668432</v>
      </c>
      <c r="F23" s="82"/>
      <c r="G23" s="82"/>
    </row>
    <row r="24" spans="1:7" ht="21" customHeight="1">
      <c r="A24" s="80"/>
      <c r="B24" s="144" t="s">
        <v>243</v>
      </c>
      <c r="C24" s="81"/>
      <c r="D24" s="81"/>
      <c r="E24" s="81">
        <v>0</v>
      </c>
      <c r="F24" s="82"/>
      <c r="G24" s="82"/>
    </row>
    <row r="25" spans="1:7" ht="21" customHeight="1">
      <c r="A25" s="80"/>
      <c r="B25" s="144" t="s">
        <v>244</v>
      </c>
      <c r="C25" s="81"/>
      <c r="D25" s="81"/>
      <c r="E25" s="81"/>
      <c r="F25" s="82"/>
      <c r="G25" s="82"/>
    </row>
    <row r="26" spans="1:7" ht="21" customHeight="1">
      <c r="A26" s="76" t="s">
        <v>10</v>
      </c>
      <c r="B26" s="77" t="s">
        <v>23</v>
      </c>
      <c r="C26" s="78">
        <v>1057106000000</v>
      </c>
      <c r="D26" s="78">
        <v>1049467000000</v>
      </c>
      <c r="E26" s="78">
        <v>1182053737434</v>
      </c>
      <c r="F26" s="79">
        <f>+E26/C26*100</f>
        <v>111.81979266355502</v>
      </c>
      <c r="G26" s="79">
        <f t="shared" si="0"/>
        <v>112.63372144469525</v>
      </c>
    </row>
    <row r="27" spans="1:7" ht="21" customHeight="1">
      <c r="A27" s="76"/>
      <c r="B27" s="143" t="s">
        <v>229</v>
      </c>
      <c r="C27" s="78"/>
      <c r="D27" s="78"/>
      <c r="E27" s="78"/>
      <c r="F27" s="79"/>
      <c r="G27" s="79"/>
    </row>
    <row r="28" spans="1:7" ht="21" customHeight="1">
      <c r="A28" s="80"/>
      <c r="B28" s="144" t="s">
        <v>234</v>
      </c>
      <c r="C28" s="81">
        <v>543224000000</v>
      </c>
      <c r="D28" s="81">
        <v>554360000000</v>
      </c>
      <c r="E28" s="81">
        <v>554384020105</v>
      </c>
      <c r="F28" s="82">
        <f>+E28/C28*100</f>
        <v>102.05440483207664</v>
      </c>
      <c r="G28" s="82">
        <f t="shared" si="0"/>
        <v>100.00433294339419</v>
      </c>
    </row>
    <row r="29" spans="1:7" ht="21" customHeight="1">
      <c r="A29" s="80"/>
      <c r="B29" s="144" t="s">
        <v>235</v>
      </c>
      <c r="C29" s="81"/>
      <c r="D29" s="81"/>
      <c r="E29" s="81">
        <v>46620000</v>
      </c>
      <c r="F29" s="82"/>
      <c r="G29" s="82"/>
    </row>
    <row r="30" spans="1:7" ht="21" customHeight="1">
      <c r="A30" s="80"/>
      <c r="B30" s="144" t="s">
        <v>236</v>
      </c>
      <c r="C30" s="81">
        <v>21519000000</v>
      </c>
      <c r="D30" s="81">
        <v>20801000000</v>
      </c>
      <c r="E30" s="81">
        <v>19607774475</v>
      </c>
      <c r="F30" s="82">
        <f aca="true" t="shared" si="1" ref="F30:F38">+E30/C30*100</f>
        <v>91.11842778474836</v>
      </c>
      <c r="G30" s="82">
        <f t="shared" si="0"/>
        <v>94.26361460987452</v>
      </c>
    </row>
    <row r="31" spans="1:7" ht="21" customHeight="1">
      <c r="A31" s="80"/>
      <c r="B31" s="144" t="s">
        <v>237</v>
      </c>
      <c r="C31" s="81">
        <v>2498000000</v>
      </c>
      <c r="D31" s="81">
        <v>3582000000</v>
      </c>
      <c r="E31" s="81">
        <v>5046800010</v>
      </c>
      <c r="F31" s="82">
        <f t="shared" si="1"/>
        <v>202.03362730184148</v>
      </c>
      <c r="G31" s="82">
        <f t="shared" si="0"/>
        <v>140.89335594639866</v>
      </c>
    </row>
    <row r="32" spans="1:7" ht="21" customHeight="1">
      <c r="A32" s="80"/>
      <c r="B32" s="144" t="s">
        <v>238</v>
      </c>
      <c r="C32" s="81">
        <v>2391000000</v>
      </c>
      <c r="D32" s="81">
        <v>1938000000</v>
      </c>
      <c r="E32" s="81">
        <v>1780239315</v>
      </c>
      <c r="F32" s="82">
        <f t="shared" si="1"/>
        <v>74.45584755332497</v>
      </c>
      <c r="G32" s="82">
        <f t="shared" si="0"/>
        <v>91.85961377708979</v>
      </c>
    </row>
    <row r="33" spans="1:7" ht="21" customHeight="1">
      <c r="A33" s="80"/>
      <c r="B33" s="144" t="s">
        <v>239</v>
      </c>
      <c r="C33" s="81">
        <v>6846000000</v>
      </c>
      <c r="D33" s="81">
        <v>3045000000</v>
      </c>
      <c r="E33" s="81">
        <v>3366515517</v>
      </c>
      <c r="F33" s="82">
        <f t="shared" si="1"/>
        <v>49.17492721297108</v>
      </c>
      <c r="G33" s="82">
        <f t="shared" si="0"/>
        <v>110.55880187192118</v>
      </c>
    </row>
    <row r="34" spans="1:7" ht="21" customHeight="1">
      <c r="A34" s="80"/>
      <c r="B34" s="144" t="s">
        <v>240</v>
      </c>
      <c r="C34" s="81">
        <v>89500000000</v>
      </c>
      <c r="D34" s="81">
        <v>55615000000</v>
      </c>
      <c r="E34" s="81">
        <v>69518437346</v>
      </c>
      <c r="F34" s="82">
        <f t="shared" si="1"/>
        <v>77.67423167150838</v>
      </c>
      <c r="G34" s="82">
        <f t="shared" si="0"/>
        <v>124.99943782432797</v>
      </c>
    </row>
    <row r="35" spans="1:7" ht="21" customHeight="1">
      <c r="A35" s="80"/>
      <c r="B35" s="144" t="s">
        <v>241</v>
      </c>
      <c r="C35" s="81">
        <v>240443000000</v>
      </c>
      <c r="D35" s="81">
        <v>220905000000</v>
      </c>
      <c r="E35" s="81">
        <v>349228360470</v>
      </c>
      <c r="F35" s="82">
        <f t="shared" si="1"/>
        <v>145.24372116052453</v>
      </c>
      <c r="G35" s="82">
        <f t="shared" si="0"/>
        <v>158.08983973653835</v>
      </c>
    </row>
    <row r="36" spans="1:7" ht="21" customHeight="1">
      <c r="A36" s="80"/>
      <c r="B36" s="144" t="s">
        <v>242</v>
      </c>
      <c r="C36" s="81">
        <v>43364000000</v>
      </c>
      <c r="D36" s="81">
        <v>64815000000</v>
      </c>
      <c r="E36" s="81">
        <v>56826836677</v>
      </c>
      <c r="F36" s="82">
        <f t="shared" si="1"/>
        <v>131.04611354349228</v>
      </c>
      <c r="G36" s="82">
        <f t="shared" si="0"/>
        <v>87.6754403718275</v>
      </c>
    </row>
    <row r="37" spans="1:7" ht="21" customHeight="1">
      <c r="A37" s="80"/>
      <c r="B37" s="144" t="s">
        <v>243</v>
      </c>
      <c r="C37" s="81">
        <v>91100000000</v>
      </c>
      <c r="D37" s="81">
        <v>84219000000</v>
      </c>
      <c r="E37" s="81">
        <v>101026240542</v>
      </c>
      <c r="F37" s="82">
        <f t="shared" si="1"/>
        <v>110.89598303183314</v>
      </c>
      <c r="G37" s="82">
        <f t="shared" si="0"/>
        <v>119.95659001175507</v>
      </c>
    </row>
    <row r="38" spans="1:7" ht="21" customHeight="1">
      <c r="A38" s="80"/>
      <c r="B38" s="144" t="s">
        <v>245</v>
      </c>
      <c r="C38" s="81">
        <v>4181000000</v>
      </c>
      <c r="D38" s="81">
        <v>31162000000</v>
      </c>
      <c r="E38" s="81">
        <v>5626906154</v>
      </c>
      <c r="F38" s="82">
        <f t="shared" si="1"/>
        <v>134.58278292274574</v>
      </c>
      <c r="G38" s="82">
        <f t="shared" si="0"/>
        <v>18.05694805853283</v>
      </c>
    </row>
    <row r="39" spans="1:7" ht="21" customHeight="1">
      <c r="A39" s="76" t="s">
        <v>14</v>
      </c>
      <c r="B39" s="77" t="s">
        <v>88</v>
      </c>
      <c r="C39" s="78"/>
      <c r="D39" s="78"/>
      <c r="E39" s="78">
        <v>40992387870</v>
      </c>
      <c r="F39" s="82"/>
      <c r="G39" s="79"/>
    </row>
    <row r="40" spans="1:7" ht="21" customHeight="1">
      <c r="A40" s="76" t="s">
        <v>16</v>
      </c>
      <c r="B40" s="77" t="s">
        <v>24</v>
      </c>
      <c r="C40" s="78">
        <v>27754000000</v>
      </c>
      <c r="D40" s="78">
        <v>41856000000</v>
      </c>
      <c r="E40" s="81"/>
      <c r="F40" s="82"/>
      <c r="G40" s="82">
        <f t="shared" si="0"/>
        <v>0</v>
      </c>
    </row>
    <row r="41" spans="1:7" ht="21" customHeight="1">
      <c r="A41" s="76" t="s">
        <v>18</v>
      </c>
      <c r="B41" s="77" t="s">
        <v>25</v>
      </c>
      <c r="C41" s="78"/>
      <c r="D41" s="78">
        <v>22512000000</v>
      </c>
      <c r="E41" s="81"/>
      <c r="F41" s="82"/>
      <c r="G41" s="82">
        <f t="shared" si="0"/>
        <v>0</v>
      </c>
    </row>
    <row r="42" spans="1:7" ht="21" customHeight="1">
      <c r="A42" s="83" t="s">
        <v>30</v>
      </c>
      <c r="B42" s="84" t="s">
        <v>76</v>
      </c>
      <c r="C42" s="85"/>
      <c r="D42" s="85"/>
      <c r="E42" s="86">
        <v>2354311387782.4</v>
      </c>
      <c r="F42" s="87"/>
      <c r="G42" s="87"/>
    </row>
  </sheetData>
  <sheetProtection/>
  <mergeCells count="9">
    <mergeCell ref="F7:G7"/>
    <mergeCell ref="A3:G3"/>
    <mergeCell ref="A1:G1"/>
    <mergeCell ref="A6:G6"/>
    <mergeCell ref="A7:A8"/>
    <mergeCell ref="B7:B8"/>
    <mergeCell ref="C7:D7"/>
    <mergeCell ref="E7:E8"/>
    <mergeCell ref="A4:G4"/>
  </mergeCells>
  <printOptions/>
  <pageMargins left="0.36" right="0.1968503937007874" top="0.7874015748031497" bottom="0.31496062992125984" header="0.5118110236220472" footer="0.31496062992125984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9"/>
  <sheetViews>
    <sheetView showZeros="0" zoomScale="70" zoomScaleNormal="70" zoomScalePageLayoutView="0" workbookViewId="0" topLeftCell="A1">
      <selection activeCell="A5" sqref="A5"/>
    </sheetView>
  </sheetViews>
  <sheetFormatPr defaultColWidth="9.140625" defaultRowHeight="12.75"/>
  <cols>
    <col min="1" max="1" width="6.7109375" style="47" customWidth="1"/>
    <col min="2" max="2" width="36.7109375" style="47" customWidth="1"/>
    <col min="3" max="12" width="11.28125" style="47" customWidth="1"/>
    <col min="13" max="15" width="9.28125" style="47" customWidth="1"/>
    <col min="16" max="16384" width="8.8515625" style="47" customWidth="1"/>
  </cols>
  <sheetData>
    <row r="1" spans="1:15" ht="15">
      <c r="A1" s="198" t="s">
        <v>246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ht="15">
      <c r="A2" s="48"/>
    </row>
    <row r="3" spans="1:15" ht="17.25">
      <c r="A3" s="199" t="s">
        <v>256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15.75">
      <c r="A4" s="200" t="str">
        <f>+'99'!A4:G4</f>
        <v>(Ban hành kèm theo Quyết định số    2008/QĐ-UBND ngày   18/8/2023 của UBND thành phố)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</row>
    <row r="5" ht="15">
      <c r="A5" s="49"/>
    </row>
    <row r="6" spans="1:15" ht="15">
      <c r="A6" s="202" t="s">
        <v>0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</row>
    <row r="7" spans="1:15" ht="18" customHeight="1">
      <c r="A7" s="203" t="s">
        <v>1</v>
      </c>
      <c r="B7" s="203" t="s">
        <v>78</v>
      </c>
      <c r="C7" s="203" t="s">
        <v>2</v>
      </c>
      <c r="D7" s="203"/>
      <c r="E7" s="203"/>
      <c r="F7" s="204" t="s">
        <v>3</v>
      </c>
      <c r="G7" s="205"/>
      <c r="H7" s="205"/>
      <c r="I7" s="205"/>
      <c r="J7" s="205"/>
      <c r="K7" s="205"/>
      <c r="L7" s="206"/>
      <c r="M7" s="203" t="s">
        <v>42</v>
      </c>
      <c r="N7" s="203"/>
      <c r="O7" s="203"/>
    </row>
    <row r="8" spans="1:15" ht="18" customHeight="1">
      <c r="A8" s="203"/>
      <c r="B8" s="203"/>
      <c r="C8" s="207" t="s">
        <v>79</v>
      </c>
      <c r="D8" s="207" t="s">
        <v>80</v>
      </c>
      <c r="E8" s="207" t="s">
        <v>141</v>
      </c>
      <c r="F8" s="207" t="s">
        <v>79</v>
      </c>
      <c r="G8" s="207" t="s">
        <v>80</v>
      </c>
      <c r="H8" s="207" t="s">
        <v>141</v>
      </c>
      <c r="I8" s="209" t="s">
        <v>81</v>
      </c>
      <c r="J8" s="210"/>
      <c r="K8" s="211"/>
      <c r="L8" s="203" t="s">
        <v>82</v>
      </c>
      <c r="M8" s="207" t="s">
        <v>79</v>
      </c>
      <c r="N8" s="207" t="s">
        <v>22</v>
      </c>
      <c r="O8" s="207" t="s">
        <v>23</v>
      </c>
    </row>
    <row r="9" spans="1:15" ht="132.75" customHeight="1">
      <c r="A9" s="203"/>
      <c r="B9" s="203"/>
      <c r="C9" s="208"/>
      <c r="D9" s="208"/>
      <c r="E9" s="208"/>
      <c r="F9" s="208"/>
      <c r="G9" s="208"/>
      <c r="H9" s="208"/>
      <c r="I9" s="146" t="s">
        <v>79</v>
      </c>
      <c r="J9" s="146" t="s">
        <v>22</v>
      </c>
      <c r="K9" s="146" t="s">
        <v>23</v>
      </c>
      <c r="L9" s="203"/>
      <c r="M9" s="208"/>
      <c r="N9" s="208"/>
      <c r="O9" s="208"/>
    </row>
    <row r="10" spans="1:15" ht="18.75" customHeight="1">
      <c r="A10" s="146" t="s">
        <v>4</v>
      </c>
      <c r="B10" s="146" t="s">
        <v>5</v>
      </c>
      <c r="C10" s="146">
        <v>1</v>
      </c>
      <c r="D10" s="146">
        <v>2</v>
      </c>
      <c r="E10" s="146">
        <v>3</v>
      </c>
      <c r="F10" s="146">
        <v>4</v>
      </c>
      <c r="G10" s="146">
        <v>5</v>
      </c>
      <c r="H10" s="146">
        <v>6</v>
      </c>
      <c r="I10" s="146">
        <v>9</v>
      </c>
      <c r="J10" s="146">
        <v>10</v>
      </c>
      <c r="K10" s="146">
        <v>11</v>
      </c>
      <c r="L10" s="146">
        <v>12</v>
      </c>
      <c r="M10" s="146">
        <v>13</v>
      </c>
      <c r="N10" s="146">
        <v>14</v>
      </c>
      <c r="O10" s="146">
        <v>15</v>
      </c>
    </row>
    <row r="11" spans="1:15" ht="18.75" customHeight="1">
      <c r="A11" s="50"/>
      <c r="B11" s="50" t="s">
        <v>83</v>
      </c>
      <c r="C11" s="51">
        <f>+C12+C13+C64+C65+C66+C67+C69</f>
        <v>1536060</v>
      </c>
      <c r="D11" s="51">
        <f>+D12+D13+D64+D65+D66+D67+D69</f>
        <v>302558</v>
      </c>
      <c r="E11" s="51">
        <f>+E12+E13+E64+E65+E66+E67+E69</f>
        <v>1188706</v>
      </c>
      <c r="F11" s="51">
        <f aca="true" t="shared" si="0" ref="F11:L11">+F12+F13+F64+F65+F66+F67+F69+F68</f>
        <v>4031611</v>
      </c>
      <c r="G11" s="51">
        <f t="shared" si="0"/>
        <v>289061</v>
      </c>
      <c r="H11" s="51">
        <f t="shared" si="0"/>
        <v>1388239</v>
      </c>
      <c r="I11" s="51">
        <f t="shared" si="0"/>
        <v>0</v>
      </c>
      <c r="J11" s="51">
        <f t="shared" si="0"/>
        <v>0</v>
      </c>
      <c r="K11" s="51">
        <f t="shared" si="0"/>
        <v>0</v>
      </c>
      <c r="L11" s="51">
        <f t="shared" si="0"/>
        <v>2354311</v>
      </c>
      <c r="M11" s="52">
        <f>+F11/C11*100</f>
        <v>262.4644219626838</v>
      </c>
      <c r="N11" s="52">
        <f>+G11/D11*100</f>
        <v>95.53903714329154</v>
      </c>
      <c r="O11" s="52">
        <f>+H11/E11*100</f>
        <v>116.78573171162591</v>
      </c>
    </row>
    <row r="12" spans="1:15" ht="18.75" customHeight="1">
      <c r="A12" s="53" t="s">
        <v>7</v>
      </c>
      <c r="B12" s="54" t="s">
        <v>143</v>
      </c>
      <c r="C12" s="51">
        <f>+D12+E12</f>
        <v>302558</v>
      </c>
      <c r="D12" s="51">
        <v>302558</v>
      </c>
      <c r="E12" s="51"/>
      <c r="F12" s="51">
        <f>+G12+H12+L12</f>
        <v>307979</v>
      </c>
      <c r="G12" s="51">
        <v>289061</v>
      </c>
      <c r="H12" s="51"/>
      <c r="I12" s="51"/>
      <c r="J12" s="51"/>
      <c r="K12" s="51"/>
      <c r="L12" s="51">
        <v>18918</v>
      </c>
      <c r="M12" s="55"/>
      <c r="N12" s="52">
        <f>+G12/D12*100</f>
        <v>95.53903714329154</v>
      </c>
      <c r="O12" s="55"/>
    </row>
    <row r="13" spans="1:15" ht="18.75" customHeight="1">
      <c r="A13" s="53" t="s">
        <v>10</v>
      </c>
      <c r="B13" s="54" t="s">
        <v>144</v>
      </c>
      <c r="C13" s="56">
        <f>+D13+E13</f>
        <v>1049467</v>
      </c>
      <c r="D13" s="56"/>
      <c r="E13" s="56">
        <f>+E14+E27+E35+E39+E47+E55</f>
        <v>1049467</v>
      </c>
      <c r="F13" s="51">
        <f>+G13+H13+L13</f>
        <v>1212426</v>
      </c>
      <c r="G13" s="56"/>
      <c r="H13" s="56">
        <f>+H14+H27+H35+H39+H47+H55</f>
        <v>1182054</v>
      </c>
      <c r="I13" s="56"/>
      <c r="J13" s="56"/>
      <c r="K13" s="56"/>
      <c r="L13" s="56">
        <f>+L14+L27+L35+L39+L47+L55</f>
        <v>30372</v>
      </c>
      <c r="M13" s="57"/>
      <c r="N13" s="57"/>
      <c r="O13" s="52">
        <f>+H13/E13*100</f>
        <v>112.63374646368109</v>
      </c>
    </row>
    <row r="14" spans="1:15" s="89" customFormat="1" ht="18.75" customHeight="1">
      <c r="A14" s="53"/>
      <c r="B14" s="54" t="s">
        <v>153</v>
      </c>
      <c r="C14" s="56">
        <f>+SUM(C15:C26)</f>
        <v>154517</v>
      </c>
      <c r="D14" s="56">
        <f>+SUM(D15:D26)</f>
        <v>0</v>
      </c>
      <c r="E14" s="56">
        <f>+SUM(E15:E26)</f>
        <v>154517</v>
      </c>
      <c r="F14" s="51">
        <f>+G14+H14+L14</f>
        <v>170671</v>
      </c>
      <c r="G14" s="56"/>
      <c r="H14" s="56">
        <f>+SUM(H15:H26)</f>
        <v>162375</v>
      </c>
      <c r="I14" s="56">
        <f>+SUM(I15:I26)</f>
        <v>0</v>
      </c>
      <c r="J14" s="56">
        <f>+SUM(J15:J26)</f>
        <v>0</v>
      </c>
      <c r="K14" s="56">
        <f>+SUM(K15:K26)</f>
        <v>0</v>
      </c>
      <c r="L14" s="56">
        <f>+SUM(L15:L26)</f>
        <v>8296</v>
      </c>
      <c r="M14" s="57"/>
      <c r="N14" s="57"/>
      <c r="O14" s="52"/>
    </row>
    <row r="15" spans="1:15" ht="18.75" customHeight="1">
      <c r="A15" s="58">
        <v>1</v>
      </c>
      <c r="B15" s="59" t="s">
        <v>123</v>
      </c>
      <c r="C15" s="60">
        <f>+E15</f>
        <v>11629</v>
      </c>
      <c r="D15" s="56"/>
      <c r="E15" s="60">
        <v>11629</v>
      </c>
      <c r="F15" s="60">
        <f>+H15+L15</f>
        <v>9397</v>
      </c>
      <c r="G15" s="56"/>
      <c r="H15" s="60">
        <v>9012</v>
      </c>
      <c r="I15" s="56"/>
      <c r="J15" s="56"/>
      <c r="K15" s="56"/>
      <c r="L15" s="60">
        <v>385</v>
      </c>
      <c r="M15" s="57"/>
      <c r="N15" s="57"/>
      <c r="O15" s="52"/>
    </row>
    <row r="16" spans="1:15" ht="18.75" customHeight="1">
      <c r="A16" s="58">
        <v>2</v>
      </c>
      <c r="B16" s="59" t="s">
        <v>124</v>
      </c>
      <c r="C16" s="60">
        <f aca="true" t="shared" si="1" ref="C16:C26">+E16</f>
        <v>2672</v>
      </c>
      <c r="D16" s="56"/>
      <c r="E16" s="60">
        <v>2672</v>
      </c>
      <c r="F16" s="60">
        <f aca="true" t="shared" si="2" ref="F16:F26">+H16+L16</f>
        <v>2930</v>
      </c>
      <c r="G16" s="56"/>
      <c r="H16" s="60">
        <v>2630</v>
      </c>
      <c r="I16" s="56"/>
      <c r="J16" s="56"/>
      <c r="K16" s="56"/>
      <c r="L16" s="60">
        <v>300</v>
      </c>
      <c r="M16" s="57"/>
      <c r="N16" s="57"/>
      <c r="O16" s="52"/>
    </row>
    <row r="17" spans="1:15" ht="18.75" customHeight="1">
      <c r="A17" s="58">
        <v>3</v>
      </c>
      <c r="B17" s="59" t="s">
        <v>125</v>
      </c>
      <c r="C17" s="60">
        <f t="shared" si="1"/>
        <v>8454</v>
      </c>
      <c r="D17" s="56"/>
      <c r="E17" s="60">
        <v>8454</v>
      </c>
      <c r="F17" s="60">
        <f t="shared" si="2"/>
        <v>7685</v>
      </c>
      <c r="G17" s="56"/>
      <c r="H17" s="60">
        <v>7537</v>
      </c>
      <c r="I17" s="56"/>
      <c r="J17" s="56"/>
      <c r="K17" s="56"/>
      <c r="L17" s="60">
        <v>148</v>
      </c>
      <c r="M17" s="57"/>
      <c r="N17" s="57"/>
      <c r="O17" s="52"/>
    </row>
    <row r="18" spans="1:15" ht="18.75" customHeight="1">
      <c r="A18" s="58">
        <v>4</v>
      </c>
      <c r="B18" s="59" t="s">
        <v>126</v>
      </c>
      <c r="C18" s="60">
        <f t="shared" si="1"/>
        <v>2764</v>
      </c>
      <c r="D18" s="56"/>
      <c r="E18" s="60">
        <v>2764</v>
      </c>
      <c r="F18" s="60">
        <f t="shared" si="2"/>
        <v>2161</v>
      </c>
      <c r="G18" s="56"/>
      <c r="H18" s="60">
        <v>1868</v>
      </c>
      <c r="I18" s="56"/>
      <c r="J18" s="56"/>
      <c r="K18" s="56"/>
      <c r="L18" s="60">
        <v>293</v>
      </c>
      <c r="M18" s="57"/>
      <c r="N18" s="57"/>
      <c r="O18" s="52"/>
    </row>
    <row r="19" spans="1:15" ht="18.75" customHeight="1">
      <c r="A19" s="58">
        <v>5</v>
      </c>
      <c r="B19" s="59" t="s">
        <v>127</v>
      </c>
      <c r="C19" s="60">
        <f t="shared" si="1"/>
        <v>1110</v>
      </c>
      <c r="D19" s="56"/>
      <c r="E19" s="60">
        <v>1110</v>
      </c>
      <c r="F19" s="60">
        <f t="shared" si="2"/>
        <v>1261</v>
      </c>
      <c r="G19" s="56"/>
      <c r="H19" s="60">
        <v>1217</v>
      </c>
      <c r="I19" s="56"/>
      <c r="J19" s="56"/>
      <c r="K19" s="56"/>
      <c r="L19" s="60">
        <v>44</v>
      </c>
      <c r="M19" s="57"/>
      <c r="N19" s="57"/>
      <c r="O19" s="52"/>
    </row>
    <row r="20" spans="1:15" ht="18.75" customHeight="1">
      <c r="A20" s="58">
        <v>6</v>
      </c>
      <c r="B20" s="59" t="s">
        <v>110</v>
      </c>
      <c r="C20" s="60">
        <f t="shared" si="1"/>
        <v>2175</v>
      </c>
      <c r="D20" s="56"/>
      <c r="E20" s="60">
        <v>2175</v>
      </c>
      <c r="F20" s="60">
        <f t="shared" si="2"/>
        <v>3655</v>
      </c>
      <c r="G20" s="56"/>
      <c r="H20" s="60">
        <v>3564</v>
      </c>
      <c r="I20" s="56"/>
      <c r="J20" s="56"/>
      <c r="K20" s="56"/>
      <c r="L20" s="60">
        <v>91</v>
      </c>
      <c r="M20" s="57"/>
      <c r="N20" s="57"/>
      <c r="O20" s="52"/>
    </row>
    <row r="21" spans="1:15" ht="18.75" customHeight="1">
      <c r="A21" s="58">
        <v>7</v>
      </c>
      <c r="B21" s="59" t="s">
        <v>119</v>
      </c>
      <c r="C21" s="60">
        <f t="shared" si="1"/>
        <v>85643</v>
      </c>
      <c r="D21" s="56"/>
      <c r="E21" s="60">
        <v>85643</v>
      </c>
      <c r="F21" s="60">
        <f t="shared" si="2"/>
        <v>104392</v>
      </c>
      <c r="G21" s="56"/>
      <c r="H21" s="60">
        <v>102285</v>
      </c>
      <c r="I21" s="56"/>
      <c r="J21" s="56"/>
      <c r="K21" s="56"/>
      <c r="L21" s="60">
        <f>87+2020</f>
        <v>2107</v>
      </c>
      <c r="M21" s="57"/>
      <c r="N21" s="57"/>
      <c r="O21" s="52"/>
    </row>
    <row r="22" spans="1:15" ht="18.75" customHeight="1">
      <c r="A22" s="58">
        <v>8</v>
      </c>
      <c r="B22" s="59" t="s">
        <v>113</v>
      </c>
      <c r="C22" s="60">
        <f t="shared" si="1"/>
        <v>2428</v>
      </c>
      <c r="D22" s="56"/>
      <c r="E22" s="60">
        <v>2428</v>
      </c>
      <c r="F22" s="60">
        <f t="shared" si="2"/>
        <v>5989</v>
      </c>
      <c r="G22" s="56"/>
      <c r="H22" s="60">
        <v>2469</v>
      </c>
      <c r="I22" s="56"/>
      <c r="J22" s="56"/>
      <c r="K22" s="56"/>
      <c r="L22" s="60">
        <f>115+3405</f>
        <v>3520</v>
      </c>
      <c r="M22" s="57"/>
      <c r="N22" s="57"/>
      <c r="O22" s="52"/>
    </row>
    <row r="23" spans="1:15" ht="18.75" customHeight="1">
      <c r="A23" s="58">
        <v>9</v>
      </c>
      <c r="B23" s="59" t="s">
        <v>128</v>
      </c>
      <c r="C23" s="60">
        <f t="shared" si="1"/>
        <v>1106</v>
      </c>
      <c r="D23" s="60"/>
      <c r="E23" s="60">
        <v>1106</v>
      </c>
      <c r="F23" s="60">
        <f t="shared" si="2"/>
        <v>1058</v>
      </c>
      <c r="G23" s="60"/>
      <c r="H23" s="60">
        <v>892</v>
      </c>
      <c r="I23" s="60"/>
      <c r="J23" s="60"/>
      <c r="K23" s="60"/>
      <c r="L23" s="61">
        <v>166</v>
      </c>
      <c r="M23" s="62"/>
      <c r="N23" s="62"/>
      <c r="O23" s="55">
        <f aca="true" t="shared" si="3" ref="O23:O41">+H23/E23*100</f>
        <v>80.6509945750452</v>
      </c>
    </row>
    <row r="24" spans="1:15" ht="18.75" customHeight="1">
      <c r="A24" s="58">
        <v>10</v>
      </c>
      <c r="B24" s="59" t="s">
        <v>118</v>
      </c>
      <c r="C24" s="60">
        <f t="shared" si="1"/>
        <v>1927</v>
      </c>
      <c r="D24" s="60"/>
      <c r="E24" s="60">
        <v>1927</v>
      </c>
      <c r="F24" s="60">
        <f t="shared" si="2"/>
        <v>3169</v>
      </c>
      <c r="G24" s="60"/>
      <c r="H24" s="60">
        <v>3073</v>
      </c>
      <c r="I24" s="60"/>
      <c r="J24" s="60"/>
      <c r="K24" s="60"/>
      <c r="L24" s="61">
        <v>96</v>
      </c>
      <c r="M24" s="62"/>
      <c r="N24" s="62"/>
      <c r="O24" s="55">
        <f t="shared" si="3"/>
        <v>159.4706798131811</v>
      </c>
    </row>
    <row r="25" spans="1:15" ht="18.75" customHeight="1">
      <c r="A25" s="58">
        <v>11</v>
      </c>
      <c r="B25" s="59" t="s">
        <v>112</v>
      </c>
      <c r="C25" s="60">
        <f t="shared" si="1"/>
        <v>25446</v>
      </c>
      <c r="D25" s="60"/>
      <c r="E25" s="60">
        <v>25446</v>
      </c>
      <c r="F25" s="60">
        <f t="shared" si="2"/>
        <v>20387</v>
      </c>
      <c r="G25" s="60"/>
      <c r="H25" s="60">
        <v>19383</v>
      </c>
      <c r="I25" s="60"/>
      <c r="J25" s="60"/>
      <c r="K25" s="60"/>
      <c r="L25" s="61">
        <v>1004</v>
      </c>
      <c r="M25" s="62"/>
      <c r="N25" s="62"/>
      <c r="O25" s="55">
        <f t="shared" si="3"/>
        <v>76.1730723885876</v>
      </c>
    </row>
    <row r="26" spans="1:15" ht="18.75" customHeight="1">
      <c r="A26" s="58">
        <v>12</v>
      </c>
      <c r="B26" s="59" t="s">
        <v>114</v>
      </c>
      <c r="C26" s="60">
        <f t="shared" si="1"/>
        <v>9163</v>
      </c>
      <c r="D26" s="60"/>
      <c r="E26" s="60">
        <v>9163</v>
      </c>
      <c r="F26" s="60">
        <f t="shared" si="2"/>
        <v>8587</v>
      </c>
      <c r="G26" s="60"/>
      <c r="H26" s="60">
        <v>8445</v>
      </c>
      <c r="I26" s="60"/>
      <c r="J26" s="60"/>
      <c r="K26" s="60"/>
      <c r="L26" s="61">
        <v>142</v>
      </c>
      <c r="M26" s="62"/>
      <c r="N26" s="62"/>
      <c r="O26" s="55">
        <f t="shared" si="3"/>
        <v>92.16413838262578</v>
      </c>
    </row>
    <row r="27" spans="1:15" s="89" customFormat="1" ht="18.75" customHeight="1">
      <c r="A27" s="53"/>
      <c r="B27" s="54" t="s">
        <v>158</v>
      </c>
      <c r="C27" s="56">
        <f>+SUM(C28:C34)</f>
        <v>19154</v>
      </c>
      <c r="D27" s="56">
        <f>+SUM(D28:D34)</f>
        <v>0</v>
      </c>
      <c r="E27" s="56">
        <f>+SUM(E28:E34)</f>
        <v>19154</v>
      </c>
      <c r="F27" s="51">
        <f>+G27+H27+L27</f>
        <v>20016</v>
      </c>
      <c r="G27" s="56"/>
      <c r="H27" s="56">
        <f>+SUM(H28:H34)</f>
        <v>19237</v>
      </c>
      <c r="I27" s="56">
        <f>+SUM(I28:I34)</f>
        <v>0</v>
      </c>
      <c r="J27" s="56">
        <f>+SUM(J28:J34)</f>
        <v>0</v>
      </c>
      <c r="K27" s="56">
        <f>+SUM(K28:K34)</f>
        <v>0</v>
      </c>
      <c r="L27" s="56">
        <f>+SUM(L28:L34)</f>
        <v>779</v>
      </c>
      <c r="M27" s="57"/>
      <c r="N27" s="57"/>
      <c r="O27" s="52">
        <f t="shared" si="3"/>
        <v>100.43332985277227</v>
      </c>
    </row>
    <row r="28" spans="1:15" ht="18.75" customHeight="1">
      <c r="A28" s="58">
        <v>13</v>
      </c>
      <c r="B28" s="59" t="s">
        <v>129</v>
      </c>
      <c r="C28" s="60">
        <f>+E28</f>
        <v>9832</v>
      </c>
      <c r="D28" s="60"/>
      <c r="E28" s="60">
        <v>9832</v>
      </c>
      <c r="F28" s="60">
        <f>+H28+L28</f>
        <v>9826</v>
      </c>
      <c r="G28" s="60"/>
      <c r="H28" s="60">
        <v>9598</v>
      </c>
      <c r="I28" s="60"/>
      <c r="J28" s="60"/>
      <c r="K28" s="60"/>
      <c r="L28" s="61">
        <v>228</v>
      </c>
      <c r="M28" s="62"/>
      <c r="N28" s="62"/>
      <c r="O28" s="55">
        <f t="shared" si="3"/>
        <v>97.620016273393</v>
      </c>
    </row>
    <row r="29" spans="1:15" ht="18.75" customHeight="1">
      <c r="A29" s="58">
        <v>14</v>
      </c>
      <c r="B29" s="59" t="s">
        <v>130</v>
      </c>
      <c r="C29" s="60">
        <f aca="true" t="shared" si="4" ref="C29:C34">+E29</f>
        <v>2397</v>
      </c>
      <c r="D29" s="60"/>
      <c r="E29" s="60">
        <v>2397</v>
      </c>
      <c r="F29" s="60">
        <f aca="true" t="shared" si="5" ref="F29:F34">+H29+L29</f>
        <v>2567</v>
      </c>
      <c r="G29" s="60"/>
      <c r="H29" s="60">
        <v>2321</v>
      </c>
      <c r="I29" s="60"/>
      <c r="J29" s="60"/>
      <c r="K29" s="60"/>
      <c r="L29" s="61">
        <f>46+200</f>
        <v>246</v>
      </c>
      <c r="M29" s="62"/>
      <c r="N29" s="62"/>
      <c r="O29" s="55">
        <f t="shared" si="3"/>
        <v>96.8293700458907</v>
      </c>
    </row>
    <row r="30" spans="1:15" ht="18.75" customHeight="1">
      <c r="A30" s="58">
        <v>15</v>
      </c>
      <c r="B30" s="59" t="s">
        <v>131</v>
      </c>
      <c r="C30" s="60">
        <f t="shared" si="4"/>
        <v>1192</v>
      </c>
      <c r="D30" s="60"/>
      <c r="E30" s="60">
        <v>1192</v>
      </c>
      <c r="F30" s="60">
        <f t="shared" si="5"/>
        <v>1326</v>
      </c>
      <c r="G30" s="60"/>
      <c r="H30" s="60">
        <v>1227</v>
      </c>
      <c r="I30" s="60"/>
      <c r="J30" s="60"/>
      <c r="K30" s="60"/>
      <c r="L30" s="61">
        <f>24+75</f>
        <v>99</v>
      </c>
      <c r="M30" s="62"/>
      <c r="N30" s="62"/>
      <c r="O30" s="55">
        <f t="shared" si="3"/>
        <v>102.93624161073826</v>
      </c>
    </row>
    <row r="31" spans="1:15" ht="18.75" customHeight="1">
      <c r="A31" s="58">
        <v>16</v>
      </c>
      <c r="B31" s="59" t="s">
        <v>132</v>
      </c>
      <c r="C31" s="60">
        <f t="shared" si="4"/>
        <v>1263</v>
      </c>
      <c r="D31" s="60"/>
      <c r="E31" s="60">
        <v>1263</v>
      </c>
      <c r="F31" s="60">
        <f t="shared" si="5"/>
        <v>1217</v>
      </c>
      <c r="G31" s="60"/>
      <c r="H31" s="60">
        <v>1090</v>
      </c>
      <c r="I31" s="60"/>
      <c r="J31" s="60"/>
      <c r="K31" s="60"/>
      <c r="L31" s="61">
        <f>52+75</f>
        <v>127</v>
      </c>
      <c r="M31" s="62"/>
      <c r="N31" s="62"/>
      <c r="O31" s="55">
        <f t="shared" si="3"/>
        <v>86.30245447347585</v>
      </c>
    </row>
    <row r="32" spans="1:15" ht="18.75" customHeight="1">
      <c r="A32" s="58">
        <v>17</v>
      </c>
      <c r="B32" s="59" t="s">
        <v>133</v>
      </c>
      <c r="C32" s="60">
        <f t="shared" si="4"/>
        <v>1331</v>
      </c>
      <c r="D32" s="60"/>
      <c r="E32" s="60">
        <v>1331</v>
      </c>
      <c r="F32" s="60">
        <f t="shared" si="5"/>
        <v>1347</v>
      </c>
      <c r="G32" s="60"/>
      <c r="H32" s="60">
        <v>1325</v>
      </c>
      <c r="I32" s="60"/>
      <c r="J32" s="60"/>
      <c r="K32" s="60"/>
      <c r="L32" s="61">
        <v>22</v>
      </c>
      <c r="M32" s="62"/>
      <c r="N32" s="62"/>
      <c r="O32" s="55">
        <f t="shared" si="3"/>
        <v>99.54921111945906</v>
      </c>
    </row>
    <row r="33" spans="1:15" ht="18.75" customHeight="1">
      <c r="A33" s="58">
        <v>18</v>
      </c>
      <c r="B33" s="59" t="s">
        <v>134</v>
      </c>
      <c r="C33" s="60">
        <f t="shared" si="4"/>
        <v>2226</v>
      </c>
      <c r="D33" s="60"/>
      <c r="E33" s="60">
        <v>2226</v>
      </c>
      <c r="F33" s="60">
        <f t="shared" si="5"/>
        <v>2606</v>
      </c>
      <c r="G33" s="60"/>
      <c r="H33" s="60">
        <v>2569</v>
      </c>
      <c r="I33" s="60"/>
      <c r="J33" s="60"/>
      <c r="K33" s="60"/>
      <c r="L33" s="61">
        <v>37</v>
      </c>
      <c r="M33" s="62"/>
      <c r="N33" s="62"/>
      <c r="O33" s="55">
        <f t="shared" si="3"/>
        <v>115.40880503144655</v>
      </c>
    </row>
    <row r="34" spans="1:15" ht="18.75" customHeight="1">
      <c r="A34" s="58">
        <v>19</v>
      </c>
      <c r="B34" s="59" t="s">
        <v>120</v>
      </c>
      <c r="C34" s="60">
        <f t="shared" si="4"/>
        <v>913</v>
      </c>
      <c r="D34" s="60"/>
      <c r="E34" s="60">
        <v>913</v>
      </c>
      <c r="F34" s="60">
        <f t="shared" si="5"/>
        <v>1127</v>
      </c>
      <c r="G34" s="60"/>
      <c r="H34" s="60">
        <v>1107</v>
      </c>
      <c r="I34" s="60"/>
      <c r="J34" s="60"/>
      <c r="K34" s="60"/>
      <c r="L34" s="61">
        <v>20</v>
      </c>
      <c r="M34" s="62"/>
      <c r="N34" s="62"/>
      <c r="O34" s="55">
        <f t="shared" si="3"/>
        <v>121.2486308871851</v>
      </c>
    </row>
    <row r="35" spans="1:15" s="89" customFormat="1" ht="18.75" customHeight="1">
      <c r="A35" s="53"/>
      <c r="B35" s="54" t="s">
        <v>154</v>
      </c>
      <c r="C35" s="56">
        <f>+SUM(C36:C38)</f>
        <v>1389</v>
      </c>
      <c r="D35" s="56">
        <f>+SUM(D36:D38)</f>
        <v>0</v>
      </c>
      <c r="E35" s="56">
        <f>+SUM(E36:E38)</f>
        <v>1389</v>
      </c>
      <c r="F35" s="51">
        <f>+G35+H35+L35</f>
        <v>1388</v>
      </c>
      <c r="G35" s="56"/>
      <c r="H35" s="56">
        <f>+SUM(H36:H38)</f>
        <v>1279</v>
      </c>
      <c r="I35" s="56">
        <f>+SUM(I36:I38)</f>
        <v>0</v>
      </c>
      <c r="J35" s="56">
        <f>+SUM(J36:J38)</f>
        <v>0</v>
      </c>
      <c r="K35" s="56">
        <f>+SUM(K36:K38)</f>
        <v>0</v>
      </c>
      <c r="L35" s="56">
        <f>+SUM(L36:L38)</f>
        <v>109</v>
      </c>
      <c r="M35" s="57"/>
      <c r="N35" s="57"/>
      <c r="O35" s="52">
        <f t="shared" si="3"/>
        <v>92.08063354931606</v>
      </c>
    </row>
    <row r="36" spans="1:15" ht="18.75" customHeight="1">
      <c r="A36" s="58">
        <v>20</v>
      </c>
      <c r="B36" s="59" t="s">
        <v>135</v>
      </c>
      <c r="C36" s="60">
        <f>+E36</f>
        <v>644</v>
      </c>
      <c r="D36" s="60"/>
      <c r="E36" s="60">
        <v>644</v>
      </c>
      <c r="F36" s="60">
        <f>+H36+L36</f>
        <v>608</v>
      </c>
      <c r="G36" s="60"/>
      <c r="H36" s="60">
        <v>542</v>
      </c>
      <c r="I36" s="60"/>
      <c r="J36" s="60"/>
      <c r="K36" s="60"/>
      <c r="L36" s="61">
        <v>66</v>
      </c>
      <c r="M36" s="62"/>
      <c r="N36" s="62"/>
      <c r="O36" s="55">
        <f t="shared" si="3"/>
        <v>84.16149068322981</v>
      </c>
    </row>
    <row r="37" spans="1:15" ht="18.75" customHeight="1">
      <c r="A37" s="58">
        <v>21</v>
      </c>
      <c r="B37" s="59" t="s">
        <v>136</v>
      </c>
      <c r="C37" s="60">
        <f>+E37</f>
        <v>634</v>
      </c>
      <c r="D37" s="60"/>
      <c r="E37" s="60">
        <v>634</v>
      </c>
      <c r="F37" s="60">
        <f>+H37+L37</f>
        <v>669</v>
      </c>
      <c r="G37" s="60"/>
      <c r="H37" s="60">
        <v>626</v>
      </c>
      <c r="I37" s="60"/>
      <c r="J37" s="60"/>
      <c r="K37" s="60"/>
      <c r="L37" s="61">
        <v>43</v>
      </c>
      <c r="M37" s="62"/>
      <c r="N37" s="62"/>
      <c r="O37" s="55">
        <f t="shared" si="3"/>
        <v>98.73817034700315</v>
      </c>
    </row>
    <row r="38" spans="1:15" ht="18.75" customHeight="1">
      <c r="A38" s="58">
        <v>22</v>
      </c>
      <c r="B38" s="59" t="s">
        <v>137</v>
      </c>
      <c r="C38" s="60">
        <f>+E38</f>
        <v>111</v>
      </c>
      <c r="D38" s="60"/>
      <c r="E38" s="60">
        <v>111</v>
      </c>
      <c r="F38" s="60">
        <f>+H38+L38</f>
        <v>111</v>
      </c>
      <c r="G38" s="60"/>
      <c r="H38" s="60">
        <v>111</v>
      </c>
      <c r="I38" s="60"/>
      <c r="J38" s="60"/>
      <c r="K38" s="60"/>
      <c r="L38" s="61"/>
      <c r="M38" s="62"/>
      <c r="N38" s="62"/>
      <c r="O38" s="55">
        <f t="shared" si="3"/>
        <v>100</v>
      </c>
    </row>
    <row r="39" spans="1:15" s="89" customFormat="1" ht="18.75" customHeight="1">
      <c r="A39" s="53"/>
      <c r="B39" s="54" t="s">
        <v>155</v>
      </c>
      <c r="C39" s="56">
        <f>+SUM(C40:C46)</f>
        <v>755058</v>
      </c>
      <c r="D39" s="56">
        <f aca="true" t="shared" si="6" ref="D39:L39">+SUM(D40:D46)</f>
        <v>0</v>
      </c>
      <c r="E39" s="56">
        <f t="shared" si="6"/>
        <v>755058</v>
      </c>
      <c r="F39" s="56">
        <f t="shared" si="6"/>
        <v>829150</v>
      </c>
      <c r="G39" s="56">
        <f t="shared" si="6"/>
        <v>0</v>
      </c>
      <c r="H39" s="56">
        <f t="shared" si="6"/>
        <v>808206</v>
      </c>
      <c r="I39" s="56">
        <f t="shared" si="6"/>
        <v>0</v>
      </c>
      <c r="J39" s="56">
        <f t="shared" si="6"/>
        <v>0</v>
      </c>
      <c r="K39" s="56">
        <f t="shared" si="6"/>
        <v>0</v>
      </c>
      <c r="L39" s="56">
        <f t="shared" si="6"/>
        <v>20944</v>
      </c>
      <c r="M39" s="57"/>
      <c r="N39" s="57"/>
      <c r="O39" s="52">
        <f t="shared" si="3"/>
        <v>107.03892945972362</v>
      </c>
    </row>
    <row r="40" spans="1:15" ht="18.75" customHeight="1">
      <c r="A40" s="58">
        <v>23</v>
      </c>
      <c r="B40" s="59" t="s">
        <v>152</v>
      </c>
      <c r="C40" s="60">
        <f>+E40</f>
        <v>553347</v>
      </c>
      <c r="D40" s="60"/>
      <c r="E40" s="60">
        <v>553347</v>
      </c>
      <c r="F40" s="60">
        <f>+H40+L40</f>
        <v>571559</v>
      </c>
      <c r="G40" s="60"/>
      <c r="H40" s="60">
        <v>552043</v>
      </c>
      <c r="I40" s="60"/>
      <c r="J40" s="60"/>
      <c r="K40" s="60"/>
      <c r="L40" s="61">
        <v>19516</v>
      </c>
      <c r="M40" s="62"/>
      <c r="N40" s="62"/>
      <c r="O40" s="55">
        <f t="shared" si="3"/>
        <v>99.76434316983736</v>
      </c>
    </row>
    <row r="41" spans="1:15" ht="18.75" customHeight="1">
      <c r="A41" s="58">
        <v>24</v>
      </c>
      <c r="B41" s="59" t="s">
        <v>252</v>
      </c>
      <c r="C41" s="60">
        <f>+E41</f>
        <v>8565</v>
      </c>
      <c r="D41" s="60"/>
      <c r="E41" s="60">
        <v>8565</v>
      </c>
      <c r="F41" s="60">
        <f aca="true" t="shared" si="7" ref="F41:F46">+H41+L41</f>
        <v>10258</v>
      </c>
      <c r="G41" s="60"/>
      <c r="H41" s="60">
        <v>10193</v>
      </c>
      <c r="I41" s="60"/>
      <c r="J41" s="60"/>
      <c r="K41" s="60"/>
      <c r="L41" s="61">
        <v>65</v>
      </c>
      <c r="M41" s="62"/>
      <c r="N41" s="62"/>
      <c r="O41" s="55">
        <f t="shared" si="3"/>
        <v>119.00758902510216</v>
      </c>
    </row>
    <row r="42" spans="1:15" ht="18.75" customHeight="1">
      <c r="A42" s="58">
        <v>25</v>
      </c>
      <c r="B42" s="59" t="s">
        <v>115</v>
      </c>
      <c r="C42" s="60">
        <f>+E42</f>
        <v>10499</v>
      </c>
      <c r="D42" s="60"/>
      <c r="E42" s="60">
        <v>10499</v>
      </c>
      <c r="F42" s="60">
        <f t="shared" si="7"/>
        <v>12068</v>
      </c>
      <c r="G42" s="60"/>
      <c r="H42" s="60">
        <v>11293</v>
      </c>
      <c r="I42" s="60"/>
      <c r="J42" s="60"/>
      <c r="K42" s="60"/>
      <c r="L42" s="61">
        <v>775</v>
      </c>
      <c r="M42" s="62"/>
      <c r="N42" s="62"/>
      <c r="O42" s="55"/>
    </row>
    <row r="43" spans="1:15" ht="18.75" customHeight="1">
      <c r="A43" s="58">
        <v>26</v>
      </c>
      <c r="B43" s="59" t="s">
        <v>117</v>
      </c>
      <c r="C43" s="60">
        <f>+E43</f>
        <v>1431</v>
      </c>
      <c r="D43" s="56"/>
      <c r="E43" s="60">
        <v>1431</v>
      </c>
      <c r="F43" s="60">
        <f t="shared" si="7"/>
        <v>2074</v>
      </c>
      <c r="G43" s="56"/>
      <c r="H43" s="60">
        <v>1664</v>
      </c>
      <c r="I43" s="56"/>
      <c r="J43" s="56"/>
      <c r="K43" s="56"/>
      <c r="L43" s="60">
        <v>410</v>
      </c>
      <c r="M43" s="62"/>
      <c r="N43" s="62"/>
      <c r="O43" s="55"/>
    </row>
    <row r="44" spans="1:15" ht="18.75" customHeight="1">
      <c r="A44" s="58">
        <v>27</v>
      </c>
      <c r="B44" s="59" t="s">
        <v>116</v>
      </c>
      <c r="C44" s="60">
        <f>+E44</f>
        <v>181216</v>
      </c>
      <c r="D44" s="60"/>
      <c r="E44" s="60">
        <v>181216</v>
      </c>
      <c r="F44" s="60">
        <f t="shared" si="7"/>
        <v>230082</v>
      </c>
      <c r="G44" s="60"/>
      <c r="H44" s="60">
        <v>229911</v>
      </c>
      <c r="I44" s="60"/>
      <c r="J44" s="60"/>
      <c r="K44" s="60"/>
      <c r="L44" s="61">
        <v>171</v>
      </c>
      <c r="M44" s="62"/>
      <c r="N44" s="62"/>
      <c r="O44" s="55">
        <f>+H44/E44*100</f>
        <v>126.87124757195834</v>
      </c>
    </row>
    <row r="45" spans="1:15" ht="18.75" customHeight="1">
      <c r="A45" s="58">
        <v>28</v>
      </c>
      <c r="B45" s="59" t="s">
        <v>203</v>
      </c>
      <c r="C45" s="60"/>
      <c r="D45" s="60"/>
      <c r="E45" s="60"/>
      <c r="F45" s="60">
        <f t="shared" si="7"/>
        <v>1097</v>
      </c>
      <c r="G45" s="60"/>
      <c r="H45" s="60">
        <v>1097</v>
      </c>
      <c r="I45" s="60"/>
      <c r="J45" s="60"/>
      <c r="K45" s="60"/>
      <c r="L45" s="61"/>
      <c r="M45" s="62"/>
      <c r="N45" s="62"/>
      <c r="O45" s="55"/>
    </row>
    <row r="46" spans="1:15" ht="18.75" customHeight="1">
      <c r="A46" s="58">
        <v>29</v>
      </c>
      <c r="B46" s="59" t="s">
        <v>204</v>
      </c>
      <c r="C46" s="60"/>
      <c r="D46" s="60"/>
      <c r="E46" s="60"/>
      <c r="F46" s="60">
        <f t="shared" si="7"/>
        <v>2012</v>
      </c>
      <c r="G46" s="60"/>
      <c r="H46" s="60">
        <v>2005</v>
      </c>
      <c r="I46" s="60"/>
      <c r="J46" s="60"/>
      <c r="K46" s="60"/>
      <c r="L46" s="61">
        <f>5+2</f>
        <v>7</v>
      </c>
      <c r="M46" s="62"/>
      <c r="N46" s="62"/>
      <c r="O46" s="55"/>
    </row>
    <row r="47" spans="1:15" s="89" customFormat="1" ht="18.75" customHeight="1">
      <c r="A47" s="53"/>
      <c r="B47" s="54" t="s">
        <v>157</v>
      </c>
      <c r="C47" s="56">
        <v>63817</v>
      </c>
      <c r="D47" s="56">
        <v>0</v>
      </c>
      <c r="E47" s="56">
        <v>63817</v>
      </c>
      <c r="F47" s="56">
        <v>189901</v>
      </c>
      <c r="G47" s="56">
        <v>0</v>
      </c>
      <c r="H47" s="56">
        <v>189657</v>
      </c>
      <c r="I47" s="56">
        <v>0</v>
      </c>
      <c r="J47" s="56">
        <v>0</v>
      </c>
      <c r="K47" s="56">
        <v>0</v>
      </c>
      <c r="L47" s="56">
        <v>244</v>
      </c>
      <c r="M47" s="57"/>
      <c r="N47" s="57"/>
      <c r="O47" s="52">
        <f>+H47/E47*100</f>
        <v>297.1888368303117</v>
      </c>
    </row>
    <row r="48" spans="1:15" ht="18.75" customHeight="1">
      <c r="A48" s="58">
        <v>30</v>
      </c>
      <c r="B48" s="59" t="s">
        <v>111</v>
      </c>
      <c r="C48" s="60">
        <v>61</v>
      </c>
      <c r="D48" s="60"/>
      <c r="E48" s="60">
        <v>61</v>
      </c>
      <c r="F48" s="60">
        <v>55</v>
      </c>
      <c r="G48" s="60"/>
      <c r="H48" s="60">
        <v>55</v>
      </c>
      <c r="I48" s="60"/>
      <c r="J48" s="60"/>
      <c r="K48" s="60"/>
      <c r="L48" s="61"/>
      <c r="M48" s="62"/>
      <c r="N48" s="62"/>
      <c r="O48" s="55">
        <f>+H48/E48*100</f>
        <v>90.1639344262295</v>
      </c>
    </row>
    <row r="49" spans="1:15" ht="18.75" customHeight="1">
      <c r="A49" s="58">
        <v>31</v>
      </c>
      <c r="B49" s="59" t="s">
        <v>121</v>
      </c>
      <c r="C49" s="60">
        <v>20601</v>
      </c>
      <c r="D49" s="60"/>
      <c r="E49" s="60">
        <v>20601</v>
      </c>
      <c r="F49" s="60">
        <v>19254</v>
      </c>
      <c r="G49" s="60"/>
      <c r="H49" s="60">
        <v>19254</v>
      </c>
      <c r="I49" s="60"/>
      <c r="J49" s="60"/>
      <c r="K49" s="60"/>
      <c r="L49" s="61"/>
      <c r="M49" s="62"/>
      <c r="N49" s="62"/>
      <c r="O49" s="55">
        <f>+H49/E49*100</f>
        <v>93.46148245230815</v>
      </c>
    </row>
    <row r="50" spans="1:15" ht="18.75" customHeight="1">
      <c r="A50" s="58">
        <v>32</v>
      </c>
      <c r="B50" s="59" t="s">
        <v>139</v>
      </c>
      <c r="C50" s="60">
        <v>630</v>
      </c>
      <c r="D50" s="60"/>
      <c r="E50" s="60">
        <v>630</v>
      </c>
      <c r="F50" s="60">
        <v>649</v>
      </c>
      <c r="G50" s="60"/>
      <c r="H50" s="60">
        <v>649</v>
      </c>
      <c r="I50" s="60"/>
      <c r="J50" s="60"/>
      <c r="K50" s="60"/>
      <c r="L50" s="61"/>
      <c r="M50" s="62"/>
      <c r="N50" s="62"/>
      <c r="O50" s="55">
        <f>+H50/E50*100</f>
        <v>103.01587301587301</v>
      </c>
    </row>
    <row r="51" spans="1:15" ht="18.75" customHeight="1">
      <c r="A51" s="58">
        <v>33</v>
      </c>
      <c r="B51" s="59" t="s">
        <v>140</v>
      </c>
      <c r="C51" s="60">
        <v>0</v>
      </c>
      <c r="D51" s="60"/>
      <c r="E51" s="60">
        <v>0</v>
      </c>
      <c r="F51" s="60">
        <v>106951</v>
      </c>
      <c r="G51" s="60"/>
      <c r="H51" s="60">
        <v>106951</v>
      </c>
      <c r="I51" s="60"/>
      <c r="J51" s="60"/>
      <c r="K51" s="60"/>
      <c r="L51" s="61"/>
      <c r="M51" s="62"/>
      <c r="N51" s="62"/>
      <c r="O51" s="55"/>
    </row>
    <row r="52" spans="1:15" ht="18.75" customHeight="1">
      <c r="A52" s="58">
        <v>34</v>
      </c>
      <c r="B52" s="59" t="s">
        <v>122</v>
      </c>
      <c r="C52" s="60">
        <v>200</v>
      </c>
      <c r="D52" s="60"/>
      <c r="E52" s="60">
        <v>200</v>
      </c>
      <c r="F52" s="60">
        <v>353</v>
      </c>
      <c r="G52" s="60"/>
      <c r="H52" s="60">
        <v>353</v>
      </c>
      <c r="I52" s="60"/>
      <c r="J52" s="60"/>
      <c r="K52" s="60"/>
      <c r="L52" s="61"/>
      <c r="M52" s="62"/>
      <c r="N52" s="62"/>
      <c r="O52" s="55"/>
    </row>
    <row r="53" spans="1:15" ht="18.75" customHeight="1">
      <c r="A53" s="58">
        <v>35</v>
      </c>
      <c r="B53" s="59" t="s">
        <v>138</v>
      </c>
      <c r="C53" s="60">
        <v>33300</v>
      </c>
      <c r="D53" s="56"/>
      <c r="E53" s="60">
        <v>33300</v>
      </c>
      <c r="F53" s="60">
        <v>43754</v>
      </c>
      <c r="G53" s="56"/>
      <c r="H53" s="60">
        <v>43754</v>
      </c>
      <c r="I53" s="56"/>
      <c r="J53" s="56"/>
      <c r="K53" s="56"/>
      <c r="L53" s="60"/>
      <c r="M53" s="62"/>
      <c r="N53" s="62"/>
      <c r="O53" s="55"/>
    </row>
    <row r="54" spans="1:15" ht="18.75" customHeight="1">
      <c r="A54" s="58"/>
      <c r="B54" s="59" t="s">
        <v>205</v>
      </c>
      <c r="C54" s="60"/>
      <c r="D54" s="56"/>
      <c r="E54" s="60"/>
      <c r="F54" s="60">
        <v>3000</v>
      </c>
      <c r="G54" s="56"/>
      <c r="H54" s="60">
        <v>3000</v>
      </c>
      <c r="I54" s="56"/>
      <c r="J54" s="56"/>
      <c r="K54" s="56"/>
      <c r="L54" s="60"/>
      <c r="M54" s="62"/>
      <c r="N54" s="62"/>
      <c r="O54" s="55"/>
    </row>
    <row r="55" spans="1:15" s="89" customFormat="1" ht="18.75" customHeight="1">
      <c r="A55" s="53"/>
      <c r="B55" s="54" t="s">
        <v>156</v>
      </c>
      <c r="C55" s="56">
        <f>+SUM(C56:C63)</f>
        <v>55532</v>
      </c>
      <c r="D55" s="56">
        <f aca="true" t="shared" si="8" ref="D55:L55">+SUM(D56:D63)</f>
        <v>0</v>
      </c>
      <c r="E55" s="56">
        <f t="shared" si="8"/>
        <v>55532</v>
      </c>
      <c r="F55" s="56">
        <f t="shared" si="8"/>
        <v>1300</v>
      </c>
      <c r="G55" s="56">
        <f t="shared" si="8"/>
        <v>0</v>
      </c>
      <c r="H55" s="56">
        <f t="shared" si="8"/>
        <v>1300</v>
      </c>
      <c r="I55" s="56">
        <f t="shared" si="8"/>
        <v>0</v>
      </c>
      <c r="J55" s="56">
        <f t="shared" si="8"/>
        <v>0</v>
      </c>
      <c r="K55" s="56">
        <f t="shared" si="8"/>
        <v>0</v>
      </c>
      <c r="L55" s="56">
        <f t="shared" si="8"/>
        <v>0</v>
      </c>
      <c r="M55" s="57"/>
      <c r="N55" s="57"/>
      <c r="O55" s="52">
        <f aca="true" t="shared" si="9" ref="O55:O62">+H55/E55*100</f>
        <v>2.340992580854282</v>
      </c>
    </row>
    <row r="56" spans="1:15" s="89" customFormat="1" ht="18.75" customHeight="1">
      <c r="A56" s="58">
        <v>36</v>
      </c>
      <c r="B56" s="59" t="s">
        <v>148</v>
      </c>
      <c r="C56" s="60">
        <f>+E56</f>
        <v>0</v>
      </c>
      <c r="D56" s="56"/>
      <c r="E56" s="60">
        <v>0</v>
      </c>
      <c r="F56" s="51"/>
      <c r="G56" s="56"/>
      <c r="H56" s="56"/>
      <c r="I56" s="56"/>
      <c r="J56" s="56"/>
      <c r="K56" s="56"/>
      <c r="L56" s="56"/>
      <c r="M56" s="57"/>
      <c r="N56" s="57"/>
      <c r="O56" s="52"/>
    </row>
    <row r="57" spans="1:15" ht="33" customHeight="1">
      <c r="A57" s="58">
        <v>37</v>
      </c>
      <c r="B57" s="59" t="s">
        <v>200</v>
      </c>
      <c r="C57" s="60">
        <f>+E57</f>
        <v>13000</v>
      </c>
      <c r="D57" s="60"/>
      <c r="E57" s="60">
        <v>13000</v>
      </c>
      <c r="F57" s="90">
        <f aca="true" t="shared" si="10" ref="F57:F62">+H57+L57</f>
        <v>0</v>
      </c>
      <c r="G57" s="60"/>
      <c r="H57" s="60">
        <f>+'[1]56_r'!D56</f>
        <v>0</v>
      </c>
      <c r="I57" s="60"/>
      <c r="J57" s="60"/>
      <c r="K57" s="60"/>
      <c r="L57" s="61"/>
      <c r="M57" s="62"/>
      <c r="N57" s="62"/>
      <c r="O57" s="55">
        <f t="shared" si="9"/>
        <v>0</v>
      </c>
    </row>
    <row r="58" spans="1:15" ht="33" customHeight="1">
      <c r="A58" s="58">
        <v>38</v>
      </c>
      <c r="B58" s="59" t="s">
        <v>162</v>
      </c>
      <c r="C58" s="60">
        <f aca="true" t="shared" si="11" ref="C58:C63">+E58</f>
        <v>8660</v>
      </c>
      <c r="D58" s="60"/>
      <c r="E58" s="60">
        <v>8660</v>
      </c>
      <c r="F58" s="90">
        <f t="shared" si="10"/>
        <v>0</v>
      </c>
      <c r="G58" s="60"/>
      <c r="H58" s="60">
        <f>+'[1]56_r'!D57</f>
        <v>0</v>
      </c>
      <c r="I58" s="60"/>
      <c r="J58" s="60"/>
      <c r="K58" s="60"/>
      <c r="L58" s="61"/>
      <c r="M58" s="62"/>
      <c r="N58" s="62"/>
      <c r="O58" s="55">
        <f t="shared" si="9"/>
        <v>0</v>
      </c>
    </row>
    <row r="59" spans="1:15" ht="18.75" customHeight="1">
      <c r="A59" s="58">
        <v>39</v>
      </c>
      <c r="B59" s="59" t="s">
        <v>201</v>
      </c>
      <c r="C59" s="60">
        <f t="shared" si="11"/>
        <v>0</v>
      </c>
      <c r="D59" s="60"/>
      <c r="E59" s="60">
        <v>0</v>
      </c>
      <c r="F59" s="90">
        <f t="shared" si="10"/>
        <v>0</v>
      </c>
      <c r="G59" s="60"/>
      <c r="H59" s="60">
        <f>+'[1]56_r'!D58</f>
        <v>0</v>
      </c>
      <c r="I59" s="60"/>
      <c r="J59" s="60"/>
      <c r="K59" s="60"/>
      <c r="L59" s="61"/>
      <c r="M59" s="62"/>
      <c r="N59" s="62"/>
      <c r="O59" s="55"/>
    </row>
    <row r="60" spans="1:15" ht="33" customHeight="1">
      <c r="A60" s="58">
        <v>40</v>
      </c>
      <c r="B60" s="59" t="s">
        <v>163</v>
      </c>
      <c r="C60" s="60">
        <f t="shared" si="11"/>
        <v>3900</v>
      </c>
      <c r="D60" s="60"/>
      <c r="E60" s="60">
        <v>3900</v>
      </c>
      <c r="F60" s="90">
        <f t="shared" si="10"/>
        <v>0</v>
      </c>
      <c r="G60" s="60"/>
      <c r="H60" s="60">
        <f>+'[1]56_r'!D59</f>
        <v>0</v>
      </c>
      <c r="I60" s="60"/>
      <c r="J60" s="60"/>
      <c r="K60" s="60"/>
      <c r="L60" s="61"/>
      <c r="M60" s="62"/>
      <c r="N60" s="62"/>
      <c r="O60" s="55">
        <f t="shared" si="9"/>
        <v>0</v>
      </c>
    </row>
    <row r="61" spans="1:15" ht="18.75" customHeight="1">
      <c r="A61" s="58">
        <v>41</v>
      </c>
      <c r="B61" s="59" t="s">
        <v>202</v>
      </c>
      <c r="C61" s="60">
        <f t="shared" si="11"/>
        <v>0</v>
      </c>
      <c r="D61" s="60"/>
      <c r="E61" s="60">
        <v>0</v>
      </c>
      <c r="F61" s="90">
        <f t="shared" si="10"/>
        <v>0</v>
      </c>
      <c r="G61" s="60"/>
      <c r="H61" s="60">
        <f>+'[1]56_r'!D60</f>
        <v>0</v>
      </c>
      <c r="I61" s="60"/>
      <c r="J61" s="60"/>
      <c r="K61" s="60"/>
      <c r="L61" s="61"/>
      <c r="M61" s="62"/>
      <c r="N61" s="62"/>
      <c r="O61" s="55"/>
    </row>
    <row r="62" spans="1:15" ht="18.75" customHeight="1">
      <c r="A62" s="58">
        <v>42</v>
      </c>
      <c r="B62" s="59" t="s">
        <v>164</v>
      </c>
      <c r="C62" s="60">
        <f t="shared" si="11"/>
        <v>1500</v>
      </c>
      <c r="D62" s="60"/>
      <c r="E62" s="60">
        <v>1500</v>
      </c>
      <c r="F62" s="90">
        <f t="shared" si="10"/>
        <v>0</v>
      </c>
      <c r="G62" s="60"/>
      <c r="H62" s="60">
        <f>+'[1]56_r'!D61</f>
        <v>0</v>
      </c>
      <c r="I62" s="60"/>
      <c r="J62" s="60"/>
      <c r="K62" s="60"/>
      <c r="L62" s="61"/>
      <c r="M62" s="62"/>
      <c r="N62" s="62"/>
      <c r="O62" s="55">
        <f t="shared" si="9"/>
        <v>0</v>
      </c>
    </row>
    <row r="63" spans="1:15" ht="18.75" customHeight="1">
      <c r="A63" s="58">
        <v>43</v>
      </c>
      <c r="B63" s="59" t="s">
        <v>165</v>
      </c>
      <c r="C63" s="60">
        <f t="shared" si="11"/>
        <v>28472</v>
      </c>
      <c r="D63" s="60"/>
      <c r="E63" s="60">
        <v>28472</v>
      </c>
      <c r="F63" s="90">
        <f>+H63+L63</f>
        <v>1300</v>
      </c>
      <c r="G63" s="60"/>
      <c r="H63" s="60">
        <f>+'[1]56_r'!D62</f>
        <v>1300</v>
      </c>
      <c r="I63" s="60"/>
      <c r="J63" s="60"/>
      <c r="K63" s="60"/>
      <c r="L63" s="61"/>
      <c r="M63" s="62"/>
      <c r="N63" s="62"/>
      <c r="O63" s="55"/>
    </row>
    <row r="64" spans="1:15" ht="36" customHeight="1">
      <c r="A64" s="53" t="s">
        <v>10</v>
      </c>
      <c r="B64" s="54" t="s">
        <v>142</v>
      </c>
      <c r="C64" s="56"/>
      <c r="D64" s="56"/>
      <c r="E64" s="56"/>
      <c r="F64" s="51">
        <f aca="true" t="shared" si="12" ref="F64:F69">+G64+H64+L64</f>
        <v>23150</v>
      </c>
      <c r="G64" s="56"/>
      <c r="H64" s="56">
        <v>23150</v>
      </c>
      <c r="I64" s="56"/>
      <c r="J64" s="56"/>
      <c r="K64" s="56"/>
      <c r="L64" s="63"/>
      <c r="M64" s="57"/>
      <c r="N64" s="57"/>
      <c r="O64" s="52"/>
    </row>
    <row r="65" spans="1:15" ht="15">
      <c r="A65" s="53" t="s">
        <v>14</v>
      </c>
      <c r="B65" s="54" t="s">
        <v>84</v>
      </c>
      <c r="C65" s="56">
        <v>41856</v>
      </c>
      <c r="D65" s="56"/>
      <c r="E65" s="56">
        <v>29442</v>
      </c>
      <c r="F65" s="51">
        <f t="shared" si="12"/>
        <v>0</v>
      </c>
      <c r="G65" s="56"/>
      <c r="H65" s="56"/>
      <c r="I65" s="56"/>
      <c r="J65" s="56"/>
      <c r="K65" s="56"/>
      <c r="L65" s="63"/>
      <c r="M65" s="57"/>
      <c r="N65" s="57"/>
      <c r="O65" s="55">
        <f>+H65/E65*100</f>
        <v>0</v>
      </c>
    </row>
    <row r="66" spans="1:15" ht="36" customHeight="1">
      <c r="A66" s="53" t="s">
        <v>16</v>
      </c>
      <c r="B66" s="54" t="s">
        <v>85</v>
      </c>
      <c r="C66" s="56">
        <v>22512</v>
      </c>
      <c r="D66" s="56"/>
      <c r="E66" s="56">
        <v>16512</v>
      </c>
      <c r="F66" s="51">
        <f t="shared" si="12"/>
        <v>402531</v>
      </c>
      <c r="G66" s="56"/>
      <c r="H66" s="56"/>
      <c r="I66" s="56"/>
      <c r="J66" s="56"/>
      <c r="K66" s="56"/>
      <c r="L66" s="63">
        <v>402531</v>
      </c>
      <c r="M66" s="57"/>
      <c r="N66" s="57"/>
      <c r="O66" s="55">
        <f>+H66/E66*100</f>
        <v>0</v>
      </c>
    </row>
    <row r="67" spans="1:15" ht="36" customHeight="1">
      <c r="A67" s="53" t="s">
        <v>18</v>
      </c>
      <c r="B67" s="54" t="s">
        <v>149</v>
      </c>
      <c r="C67" s="56">
        <v>119667</v>
      </c>
      <c r="D67" s="56"/>
      <c r="E67" s="56">
        <v>93285</v>
      </c>
      <c r="F67" s="51">
        <f t="shared" si="12"/>
        <v>183035</v>
      </c>
      <c r="G67" s="56"/>
      <c r="H67" s="56">
        <v>183035</v>
      </c>
      <c r="I67" s="56"/>
      <c r="J67" s="56"/>
      <c r="K67" s="56"/>
      <c r="L67" s="63"/>
      <c r="M67" s="57"/>
      <c r="N67" s="57"/>
      <c r="O67" s="52">
        <f>+H67/E67*100</f>
        <v>196.21053759982848</v>
      </c>
    </row>
    <row r="68" spans="1:15" ht="36" customHeight="1">
      <c r="A68" s="53" t="s">
        <v>75</v>
      </c>
      <c r="B68" s="54" t="s">
        <v>253</v>
      </c>
      <c r="C68" s="148"/>
      <c r="D68" s="148"/>
      <c r="E68" s="148"/>
      <c r="F68" s="51">
        <f t="shared" si="12"/>
        <v>214</v>
      </c>
      <c r="G68" s="148"/>
      <c r="H68" s="148"/>
      <c r="I68" s="148"/>
      <c r="J68" s="148"/>
      <c r="K68" s="148"/>
      <c r="L68" s="149">
        <v>214</v>
      </c>
      <c r="M68" s="150"/>
      <c r="N68" s="150"/>
      <c r="O68" s="151"/>
    </row>
    <row r="69" spans="1:15" ht="36" customHeight="1">
      <c r="A69" s="64" t="s">
        <v>254</v>
      </c>
      <c r="B69" s="65" t="s">
        <v>255</v>
      </c>
      <c r="C69" s="66"/>
      <c r="D69" s="67"/>
      <c r="E69" s="67"/>
      <c r="F69" s="67">
        <f t="shared" si="12"/>
        <v>1902276</v>
      </c>
      <c r="G69" s="67"/>
      <c r="H69" s="67"/>
      <c r="I69" s="67"/>
      <c r="J69" s="67"/>
      <c r="K69" s="67"/>
      <c r="L69" s="68">
        <v>1902276</v>
      </c>
      <c r="M69" s="69"/>
      <c r="N69" s="69"/>
      <c r="O69" s="70"/>
    </row>
  </sheetData>
  <sheetProtection/>
  <mergeCells count="20">
    <mergeCell ref="L8:L9"/>
    <mergeCell ref="M8:M9"/>
    <mergeCell ref="N8:N9"/>
    <mergeCell ref="O8:O9"/>
    <mergeCell ref="D8:D9"/>
    <mergeCell ref="E8:E9"/>
    <mergeCell ref="F8:F9"/>
    <mergeCell ref="G8:G9"/>
    <mergeCell ref="H8:H9"/>
    <mergeCell ref="I8:K8"/>
    <mergeCell ref="A1:O1"/>
    <mergeCell ref="A3:O3"/>
    <mergeCell ref="A4:O4"/>
    <mergeCell ref="A6:O6"/>
    <mergeCell ref="A7:A9"/>
    <mergeCell ref="B7:B9"/>
    <mergeCell ref="C7:E7"/>
    <mergeCell ref="F7:L7"/>
    <mergeCell ref="M7:O7"/>
    <mergeCell ref="C8:C9"/>
  </mergeCells>
  <printOptions/>
  <pageMargins left="0.4330708661417323" right="0.1968503937007874" top="0.35433070866141736" bottom="0.35433070866141736" header="0.31496062992125984" footer="0.31496062992125984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8"/>
  <sheetViews>
    <sheetView showZeros="0" tabSelected="1"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6.140625" style="0" customWidth="1"/>
    <col min="2" max="2" width="18.28125" style="0" customWidth="1"/>
    <col min="3" max="3" width="10.140625" style="0" customWidth="1"/>
    <col min="5" max="5" width="9.7109375" style="0" customWidth="1"/>
    <col min="8" max="10" width="0" style="0" hidden="1" customWidth="1"/>
    <col min="11" max="11" width="10.140625" style="0" customWidth="1"/>
    <col min="13" max="13" width="9.7109375" style="0" customWidth="1"/>
    <col min="22" max="26" width="0" style="0" hidden="1" customWidth="1"/>
    <col min="49" max="49" width="10.140625" style="0" customWidth="1"/>
  </cols>
  <sheetData>
    <row r="1" spans="1:26" ht="15">
      <c r="A1" s="212" t="s">
        <v>247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</row>
    <row r="2" spans="1:26" ht="17.25">
      <c r="A2" s="164" t="s">
        <v>257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7.25">
      <c r="A3" s="197" t="str">
        <f>+'100'!A4:O4</f>
        <v>(Ban hành kèm theo Quyết định số    2008/QĐ-UBND ngày   18/8/2023 của UBND thành phố)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45"/>
      <c r="W3" s="145"/>
      <c r="X3" s="145"/>
      <c r="Y3" s="145"/>
      <c r="Z3" s="145"/>
    </row>
    <row r="4" spans="1:26" ht="12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</row>
    <row r="5" spans="1:26" ht="15">
      <c r="A5" s="169" t="s">
        <v>0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</row>
    <row r="6" spans="1:26" ht="15" customHeight="1">
      <c r="A6" s="163" t="s">
        <v>1</v>
      </c>
      <c r="B6" s="163" t="s">
        <v>78</v>
      </c>
      <c r="C6" s="163" t="s">
        <v>2</v>
      </c>
      <c r="D6" s="163"/>
      <c r="E6" s="163"/>
      <c r="F6" s="163"/>
      <c r="G6" s="163"/>
      <c r="H6" s="163"/>
      <c r="I6" s="163"/>
      <c r="J6" s="163"/>
      <c r="K6" s="163" t="s">
        <v>3</v>
      </c>
      <c r="L6" s="163"/>
      <c r="M6" s="163"/>
      <c r="N6" s="163"/>
      <c r="O6" s="163"/>
      <c r="P6" s="163"/>
      <c r="Q6" s="163"/>
      <c r="R6" s="163"/>
      <c r="S6" s="163" t="s">
        <v>193</v>
      </c>
      <c r="T6" s="163"/>
      <c r="U6" s="163"/>
      <c r="V6" s="152"/>
      <c r="W6" s="152"/>
      <c r="X6" s="152"/>
      <c r="Y6" s="152"/>
      <c r="Z6" s="153"/>
    </row>
    <row r="7" spans="1:26" ht="15" customHeight="1">
      <c r="A7" s="163"/>
      <c r="B7" s="163"/>
      <c r="C7" s="163" t="s">
        <v>79</v>
      </c>
      <c r="D7" s="163" t="s">
        <v>194</v>
      </c>
      <c r="E7" s="163" t="s">
        <v>195</v>
      </c>
      <c r="F7" s="163"/>
      <c r="G7" s="163"/>
      <c r="H7" s="163"/>
      <c r="I7" s="163"/>
      <c r="J7" s="163"/>
      <c r="K7" s="163" t="s">
        <v>79</v>
      </c>
      <c r="L7" s="163" t="s">
        <v>194</v>
      </c>
      <c r="M7" s="163" t="s">
        <v>195</v>
      </c>
      <c r="N7" s="163"/>
      <c r="O7" s="163"/>
      <c r="P7" s="163"/>
      <c r="Q7" s="163"/>
      <c r="R7" s="163"/>
      <c r="S7" s="163" t="s">
        <v>79</v>
      </c>
      <c r="T7" s="163" t="s">
        <v>194</v>
      </c>
      <c r="U7" s="163" t="s">
        <v>195</v>
      </c>
      <c r="V7" s="152"/>
      <c r="W7" s="152"/>
      <c r="X7" s="152"/>
      <c r="Y7" s="152"/>
      <c r="Z7" s="153"/>
    </row>
    <row r="8" spans="1:26" ht="53.25" customHeight="1">
      <c r="A8" s="163"/>
      <c r="B8" s="163"/>
      <c r="C8" s="163"/>
      <c r="D8" s="163"/>
      <c r="E8" s="163" t="s">
        <v>79</v>
      </c>
      <c r="F8" s="163" t="s">
        <v>196</v>
      </c>
      <c r="G8" s="163"/>
      <c r="H8" s="163" t="s">
        <v>258</v>
      </c>
      <c r="I8" s="163" t="s">
        <v>259</v>
      </c>
      <c r="J8" s="163" t="s">
        <v>260</v>
      </c>
      <c r="K8" s="163"/>
      <c r="L8" s="163"/>
      <c r="M8" s="163" t="s">
        <v>79</v>
      </c>
      <c r="N8" s="163" t="s">
        <v>196</v>
      </c>
      <c r="O8" s="163"/>
      <c r="P8" s="163" t="s">
        <v>258</v>
      </c>
      <c r="Q8" s="163" t="s">
        <v>259</v>
      </c>
      <c r="R8" s="163" t="s">
        <v>260</v>
      </c>
      <c r="S8" s="163"/>
      <c r="T8" s="163"/>
      <c r="U8" s="163"/>
      <c r="V8" s="213" t="s">
        <v>196</v>
      </c>
      <c r="W8" s="163"/>
      <c r="X8" s="163" t="s">
        <v>258</v>
      </c>
      <c r="Y8" s="163" t="s">
        <v>259</v>
      </c>
      <c r="Z8" s="163" t="s">
        <v>260</v>
      </c>
    </row>
    <row r="9" spans="1:26" ht="63" customHeight="1">
      <c r="A9" s="163"/>
      <c r="B9" s="163"/>
      <c r="C9" s="163"/>
      <c r="D9" s="163"/>
      <c r="E9" s="163"/>
      <c r="F9" s="2" t="s">
        <v>197</v>
      </c>
      <c r="G9" s="2" t="s">
        <v>198</v>
      </c>
      <c r="H9" s="163"/>
      <c r="I9" s="163"/>
      <c r="J9" s="163"/>
      <c r="K9" s="163"/>
      <c r="L9" s="163"/>
      <c r="M9" s="163"/>
      <c r="N9" s="2" t="s">
        <v>197</v>
      </c>
      <c r="O9" s="2" t="s">
        <v>198</v>
      </c>
      <c r="P9" s="163"/>
      <c r="Q9" s="163"/>
      <c r="R9" s="163"/>
      <c r="S9" s="163"/>
      <c r="T9" s="163"/>
      <c r="U9" s="163"/>
      <c r="V9" s="147" t="s">
        <v>197</v>
      </c>
      <c r="W9" s="2" t="s">
        <v>198</v>
      </c>
      <c r="X9" s="163"/>
      <c r="Y9" s="163"/>
      <c r="Z9" s="163"/>
    </row>
    <row r="10" spans="1:26" ht="30.75">
      <c r="A10" s="2" t="s">
        <v>4</v>
      </c>
      <c r="B10" s="2" t="s">
        <v>5</v>
      </c>
      <c r="C10" s="2">
        <v>1</v>
      </c>
      <c r="D10" s="2">
        <v>2</v>
      </c>
      <c r="E10" s="2" t="s">
        <v>261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 t="s">
        <v>262</v>
      </c>
      <c r="L10" s="2">
        <v>10</v>
      </c>
      <c r="M10" s="2" t="s">
        <v>263</v>
      </c>
      <c r="N10" s="2">
        <v>12</v>
      </c>
      <c r="O10" s="2">
        <v>13</v>
      </c>
      <c r="P10" s="2">
        <v>14</v>
      </c>
      <c r="Q10" s="2">
        <v>15</v>
      </c>
      <c r="R10" s="2">
        <v>16</v>
      </c>
      <c r="S10" s="2" t="s">
        <v>264</v>
      </c>
      <c r="T10" s="2" t="s">
        <v>265</v>
      </c>
      <c r="U10" s="2" t="s">
        <v>266</v>
      </c>
      <c r="V10" s="2" t="s">
        <v>267</v>
      </c>
      <c r="W10" s="2" t="s">
        <v>268</v>
      </c>
      <c r="X10" s="2" t="s">
        <v>269</v>
      </c>
      <c r="Y10" s="2" t="s">
        <v>270</v>
      </c>
      <c r="Z10" s="2" t="s">
        <v>271</v>
      </c>
    </row>
    <row r="11" spans="1:26" s="154" customFormat="1" ht="15">
      <c r="A11" s="92"/>
      <c r="B11" s="91" t="s">
        <v>83</v>
      </c>
      <c r="C11" s="93">
        <f>SUM(C12:C38)</f>
        <v>119667</v>
      </c>
      <c r="D11" s="93">
        <f>SUM(D12:D38)</f>
        <v>107489</v>
      </c>
      <c r="E11" s="93">
        <f aca="true" t="shared" si="0" ref="E11:J11">SUM(E12:E38)</f>
        <v>12178</v>
      </c>
      <c r="F11" s="93">
        <f t="shared" si="0"/>
        <v>0</v>
      </c>
      <c r="G11" s="93">
        <f t="shared" si="0"/>
        <v>12178</v>
      </c>
      <c r="H11" s="93">
        <f t="shared" si="0"/>
        <v>0</v>
      </c>
      <c r="I11" s="93">
        <f t="shared" si="0"/>
        <v>0</v>
      </c>
      <c r="J11" s="93">
        <f t="shared" si="0"/>
        <v>0</v>
      </c>
      <c r="K11" s="93">
        <f>SUM(K12:K38)</f>
        <v>183035</v>
      </c>
      <c r="L11" s="93">
        <f>SUM(L12:L38)</f>
        <v>107489</v>
      </c>
      <c r="M11" s="93">
        <f aca="true" t="shared" si="1" ref="M11:R11">SUM(M12:M38)</f>
        <v>75546</v>
      </c>
      <c r="N11" s="93">
        <f t="shared" si="1"/>
        <v>0</v>
      </c>
      <c r="O11" s="93">
        <f t="shared" si="1"/>
        <v>75546</v>
      </c>
      <c r="P11" s="93">
        <f t="shared" si="1"/>
        <v>11716</v>
      </c>
      <c r="Q11" s="93">
        <f t="shared" si="1"/>
        <v>63830</v>
      </c>
      <c r="R11" s="93">
        <f t="shared" si="1"/>
        <v>0</v>
      </c>
      <c r="S11" s="93">
        <f>K11*100/C11</f>
        <v>152.95361294258234</v>
      </c>
      <c r="T11" s="93">
        <f>L11*100/D11</f>
        <v>100</v>
      </c>
      <c r="U11" s="94"/>
      <c r="V11" s="93"/>
      <c r="W11" s="93"/>
      <c r="X11" s="94"/>
      <c r="Y11" s="95"/>
      <c r="Z11" s="93"/>
    </row>
    <row r="12" spans="1:31" s="154" customFormat="1" ht="15">
      <c r="A12" s="96">
        <v>1</v>
      </c>
      <c r="B12" s="155" t="s">
        <v>166</v>
      </c>
      <c r="C12" s="97">
        <f>D12+I12+E12</f>
        <v>0</v>
      </c>
      <c r="D12" s="97"/>
      <c r="E12" s="97"/>
      <c r="F12" s="97"/>
      <c r="G12" s="97"/>
      <c r="H12" s="97"/>
      <c r="I12" s="97"/>
      <c r="J12" s="97"/>
      <c r="K12" s="97">
        <f>L12+M12</f>
        <v>657</v>
      </c>
      <c r="L12" s="97"/>
      <c r="M12" s="97">
        <f>N12+O12</f>
        <v>657</v>
      </c>
      <c r="N12" s="97"/>
      <c r="O12" s="97">
        <f>Q12+P12</f>
        <v>657</v>
      </c>
      <c r="P12" s="97"/>
      <c r="Q12" s="97">
        <v>657</v>
      </c>
      <c r="R12" s="97"/>
      <c r="S12" s="95"/>
      <c r="T12" s="95"/>
      <c r="U12" s="95"/>
      <c r="V12" s="95"/>
      <c r="W12" s="95"/>
      <c r="X12" s="95"/>
      <c r="Y12" s="95"/>
      <c r="Z12" s="97"/>
      <c r="AE12" s="156"/>
    </row>
    <row r="13" spans="1:31" s="154" customFormat="1" ht="15">
      <c r="A13" s="96">
        <v>2</v>
      </c>
      <c r="B13" s="155" t="s">
        <v>167</v>
      </c>
      <c r="C13" s="97">
        <f aca="true" t="shared" si="2" ref="C13:C38">D13+I13+E13</f>
        <v>5434</v>
      </c>
      <c r="D13" s="97">
        <v>5434</v>
      </c>
      <c r="E13" s="97"/>
      <c r="F13" s="97"/>
      <c r="G13" s="97"/>
      <c r="H13" s="97"/>
      <c r="I13" s="97"/>
      <c r="J13" s="97"/>
      <c r="K13" s="97">
        <f>L13+M13</f>
        <v>9058</v>
      </c>
      <c r="L13" s="97">
        <v>5434</v>
      </c>
      <c r="M13" s="97">
        <f>N13+O13</f>
        <v>3624</v>
      </c>
      <c r="N13" s="97"/>
      <c r="O13" s="97">
        <f aca="true" t="shared" si="3" ref="O13:O38">Q13+P13</f>
        <v>3624</v>
      </c>
      <c r="P13" s="97"/>
      <c r="Q13" s="97">
        <v>3624</v>
      </c>
      <c r="R13" s="97"/>
      <c r="S13" s="97">
        <f>K13*100/C13</f>
        <v>166.6912035333088</v>
      </c>
      <c r="T13" s="97">
        <f>L13*100/D13</f>
        <v>100</v>
      </c>
      <c r="U13" s="95"/>
      <c r="V13" s="95"/>
      <c r="W13" s="95"/>
      <c r="X13" s="95"/>
      <c r="Y13" s="95"/>
      <c r="Z13" s="97"/>
      <c r="AE13" s="156"/>
    </row>
    <row r="14" spans="1:31" s="154" customFormat="1" ht="15">
      <c r="A14" s="96">
        <v>3</v>
      </c>
      <c r="B14" s="155" t="s">
        <v>168</v>
      </c>
      <c r="C14" s="97">
        <f t="shared" si="2"/>
        <v>1676</v>
      </c>
      <c r="D14" s="97">
        <v>1676</v>
      </c>
      <c r="E14" s="97"/>
      <c r="F14" s="97"/>
      <c r="G14" s="97"/>
      <c r="H14" s="97"/>
      <c r="I14" s="97"/>
      <c r="J14" s="97"/>
      <c r="K14" s="97">
        <f aca="true" t="shared" si="4" ref="K14:K38">L14+M14</f>
        <v>5043</v>
      </c>
      <c r="L14" s="97">
        <v>1676</v>
      </c>
      <c r="M14" s="97">
        <f aca="true" t="shared" si="5" ref="M14:M38">N14+O14</f>
        <v>3367</v>
      </c>
      <c r="N14" s="97"/>
      <c r="O14" s="97">
        <f t="shared" si="3"/>
        <v>3367</v>
      </c>
      <c r="P14" s="97"/>
      <c r="Q14" s="97">
        <v>3367</v>
      </c>
      <c r="R14" s="97"/>
      <c r="S14" s="97"/>
      <c r="T14" s="97"/>
      <c r="U14" s="95"/>
      <c r="V14" s="95"/>
      <c r="W14" s="95"/>
      <c r="X14" s="95"/>
      <c r="Y14" s="95"/>
      <c r="Z14" s="97"/>
      <c r="AE14" s="156"/>
    </row>
    <row r="15" spans="1:31" s="154" customFormat="1" ht="15">
      <c r="A15" s="96">
        <v>4</v>
      </c>
      <c r="B15" s="155" t="s">
        <v>169</v>
      </c>
      <c r="C15" s="97">
        <f t="shared" si="2"/>
        <v>3787</v>
      </c>
      <c r="D15" s="97">
        <v>3787</v>
      </c>
      <c r="E15" s="97"/>
      <c r="F15" s="97"/>
      <c r="G15" s="97"/>
      <c r="H15" s="97"/>
      <c r="I15" s="97"/>
      <c r="J15" s="97"/>
      <c r="K15" s="97">
        <f t="shared" si="4"/>
        <v>5850</v>
      </c>
      <c r="L15" s="97">
        <v>3787</v>
      </c>
      <c r="M15" s="97">
        <f t="shared" si="5"/>
        <v>2063</v>
      </c>
      <c r="N15" s="97"/>
      <c r="O15" s="97">
        <f t="shared" si="3"/>
        <v>2063</v>
      </c>
      <c r="P15" s="97"/>
      <c r="Q15" s="97">
        <v>2063</v>
      </c>
      <c r="R15" s="97"/>
      <c r="S15" s="97">
        <f aca="true" t="shared" si="6" ref="S15:T38">K15*100/C15</f>
        <v>154.47583839450752</v>
      </c>
      <c r="T15" s="97">
        <f t="shared" si="6"/>
        <v>100</v>
      </c>
      <c r="U15" s="95"/>
      <c r="V15" s="95"/>
      <c r="W15" s="95"/>
      <c r="X15" s="95"/>
      <c r="Y15" s="95"/>
      <c r="Z15" s="97"/>
      <c r="AE15" s="156"/>
    </row>
    <row r="16" spans="1:31" s="154" customFormat="1" ht="15">
      <c r="A16" s="96">
        <v>5</v>
      </c>
      <c r="B16" s="155" t="s">
        <v>170</v>
      </c>
      <c r="C16" s="97">
        <f t="shared" si="2"/>
        <v>4715</v>
      </c>
      <c r="D16" s="97">
        <v>4715</v>
      </c>
      <c r="E16" s="97"/>
      <c r="F16" s="97"/>
      <c r="G16" s="97"/>
      <c r="H16" s="97"/>
      <c r="I16" s="97"/>
      <c r="J16" s="97"/>
      <c r="K16" s="97">
        <f t="shared" si="4"/>
        <v>7696</v>
      </c>
      <c r="L16" s="97">
        <v>4715</v>
      </c>
      <c r="M16" s="97">
        <f t="shared" si="5"/>
        <v>2981</v>
      </c>
      <c r="N16" s="97"/>
      <c r="O16" s="97">
        <f t="shared" si="3"/>
        <v>2981</v>
      </c>
      <c r="P16" s="97"/>
      <c r="Q16" s="97">
        <v>2981</v>
      </c>
      <c r="R16" s="97"/>
      <c r="S16" s="97">
        <f t="shared" si="6"/>
        <v>163.2237539766702</v>
      </c>
      <c r="T16" s="97">
        <f t="shared" si="6"/>
        <v>100</v>
      </c>
      <c r="U16" s="95"/>
      <c r="V16" s="95"/>
      <c r="W16" s="95"/>
      <c r="X16" s="95"/>
      <c r="Y16" s="95"/>
      <c r="Z16" s="97"/>
      <c r="AE16" s="156"/>
    </row>
    <row r="17" spans="1:31" s="154" customFormat="1" ht="15">
      <c r="A17" s="96">
        <v>6</v>
      </c>
      <c r="B17" s="155" t="s">
        <v>171</v>
      </c>
      <c r="C17" s="97">
        <f t="shared" si="2"/>
        <v>5295</v>
      </c>
      <c r="D17" s="97">
        <v>5295</v>
      </c>
      <c r="E17" s="97"/>
      <c r="F17" s="97"/>
      <c r="G17" s="97"/>
      <c r="H17" s="97"/>
      <c r="I17" s="97"/>
      <c r="J17" s="97"/>
      <c r="K17" s="97">
        <f t="shared" si="4"/>
        <v>7331</v>
      </c>
      <c r="L17" s="97">
        <v>5295</v>
      </c>
      <c r="M17" s="97">
        <f t="shared" si="5"/>
        <v>2036</v>
      </c>
      <c r="N17" s="97"/>
      <c r="O17" s="97">
        <f t="shared" si="3"/>
        <v>2036</v>
      </c>
      <c r="P17" s="97"/>
      <c r="Q17" s="97">
        <v>2036</v>
      </c>
      <c r="R17" s="97"/>
      <c r="S17" s="97">
        <f t="shared" si="6"/>
        <v>138.45136921624174</v>
      </c>
      <c r="T17" s="97">
        <f t="shared" si="6"/>
        <v>100</v>
      </c>
      <c r="U17" s="95"/>
      <c r="V17" s="95"/>
      <c r="W17" s="95"/>
      <c r="X17" s="95"/>
      <c r="Y17" s="95"/>
      <c r="Z17" s="97"/>
      <c r="AE17" s="156"/>
    </row>
    <row r="18" spans="1:31" s="154" customFormat="1" ht="15">
      <c r="A18" s="96">
        <v>7</v>
      </c>
      <c r="B18" s="155" t="s">
        <v>172</v>
      </c>
      <c r="C18" s="97">
        <f t="shared" si="2"/>
        <v>2751</v>
      </c>
      <c r="D18" s="97">
        <v>2751</v>
      </c>
      <c r="E18" s="97"/>
      <c r="F18" s="97"/>
      <c r="G18" s="97"/>
      <c r="H18" s="97"/>
      <c r="I18" s="97"/>
      <c r="J18" s="97"/>
      <c r="K18" s="97">
        <f t="shared" si="4"/>
        <v>4229</v>
      </c>
      <c r="L18" s="97">
        <v>2751</v>
      </c>
      <c r="M18" s="97">
        <f t="shared" si="5"/>
        <v>1478</v>
      </c>
      <c r="N18" s="97"/>
      <c r="O18" s="97">
        <f t="shared" si="3"/>
        <v>1478</v>
      </c>
      <c r="P18" s="97"/>
      <c r="Q18" s="97">
        <v>1478</v>
      </c>
      <c r="R18" s="97"/>
      <c r="S18" s="97">
        <f t="shared" si="6"/>
        <v>153.72591784805525</v>
      </c>
      <c r="T18" s="97">
        <f t="shared" si="6"/>
        <v>100</v>
      </c>
      <c r="U18" s="95"/>
      <c r="V18" s="95"/>
      <c r="W18" s="95"/>
      <c r="X18" s="95"/>
      <c r="Y18" s="95"/>
      <c r="Z18" s="97"/>
      <c r="AE18" s="156"/>
    </row>
    <row r="19" spans="1:31" s="154" customFormat="1" ht="15">
      <c r="A19" s="96">
        <v>8</v>
      </c>
      <c r="B19" s="155" t="s">
        <v>173</v>
      </c>
      <c r="C19" s="97">
        <f t="shared" si="2"/>
        <v>3544</v>
      </c>
      <c r="D19" s="97">
        <v>3544</v>
      </c>
      <c r="E19" s="97"/>
      <c r="F19" s="97"/>
      <c r="G19" s="97"/>
      <c r="H19" s="97"/>
      <c r="I19" s="97"/>
      <c r="J19" s="97"/>
      <c r="K19" s="97">
        <f t="shared" si="4"/>
        <v>5722</v>
      </c>
      <c r="L19" s="97">
        <v>3544</v>
      </c>
      <c r="M19" s="97">
        <f t="shared" si="5"/>
        <v>2178</v>
      </c>
      <c r="N19" s="97"/>
      <c r="O19" s="97">
        <f t="shared" si="3"/>
        <v>2178</v>
      </c>
      <c r="P19" s="97"/>
      <c r="Q19" s="97">
        <v>2178</v>
      </c>
      <c r="R19" s="97"/>
      <c r="S19" s="97">
        <f t="shared" si="6"/>
        <v>161.45598194130926</v>
      </c>
      <c r="T19" s="97">
        <f t="shared" si="6"/>
        <v>100</v>
      </c>
      <c r="U19" s="95"/>
      <c r="V19" s="95"/>
      <c r="W19" s="95"/>
      <c r="X19" s="95"/>
      <c r="Y19" s="95"/>
      <c r="Z19" s="97"/>
      <c r="AE19" s="156"/>
    </row>
    <row r="20" spans="1:31" s="154" customFormat="1" ht="15">
      <c r="A20" s="96">
        <v>9</v>
      </c>
      <c r="B20" s="155" t="s">
        <v>174</v>
      </c>
      <c r="C20" s="97">
        <f t="shared" si="2"/>
        <v>4093</v>
      </c>
      <c r="D20" s="97">
        <v>4093</v>
      </c>
      <c r="E20" s="97"/>
      <c r="F20" s="97"/>
      <c r="G20" s="97"/>
      <c r="H20" s="97"/>
      <c r="I20" s="97"/>
      <c r="J20" s="97"/>
      <c r="K20" s="97">
        <f t="shared" si="4"/>
        <v>5873</v>
      </c>
      <c r="L20" s="97">
        <v>4093</v>
      </c>
      <c r="M20" s="97">
        <f t="shared" si="5"/>
        <v>1780</v>
      </c>
      <c r="N20" s="97"/>
      <c r="O20" s="97">
        <f t="shared" si="3"/>
        <v>1780</v>
      </c>
      <c r="P20" s="97"/>
      <c r="Q20" s="97">
        <v>1780</v>
      </c>
      <c r="R20" s="97"/>
      <c r="S20" s="97">
        <f t="shared" si="6"/>
        <v>143.4888834595651</v>
      </c>
      <c r="T20" s="97">
        <f t="shared" si="6"/>
        <v>100</v>
      </c>
      <c r="U20" s="95"/>
      <c r="V20" s="95"/>
      <c r="W20" s="95"/>
      <c r="X20" s="95"/>
      <c r="Y20" s="95"/>
      <c r="Z20" s="97"/>
      <c r="AE20" s="156"/>
    </row>
    <row r="21" spans="1:31" s="154" customFormat="1" ht="15">
      <c r="A21" s="96">
        <v>10</v>
      </c>
      <c r="B21" s="155" t="s">
        <v>175</v>
      </c>
      <c r="C21" s="97">
        <f t="shared" si="2"/>
        <v>1848</v>
      </c>
      <c r="D21" s="97">
        <v>1848</v>
      </c>
      <c r="E21" s="97"/>
      <c r="F21" s="97"/>
      <c r="G21" s="97"/>
      <c r="H21" s="97"/>
      <c r="I21" s="97"/>
      <c r="J21" s="97"/>
      <c r="K21" s="97">
        <f t="shared" si="4"/>
        <v>4001</v>
      </c>
      <c r="L21" s="97">
        <v>1848</v>
      </c>
      <c r="M21" s="97">
        <f t="shared" si="5"/>
        <v>2153</v>
      </c>
      <c r="N21" s="97"/>
      <c r="O21" s="97">
        <f t="shared" si="3"/>
        <v>2153</v>
      </c>
      <c r="P21" s="97"/>
      <c r="Q21" s="97">
        <v>2153</v>
      </c>
      <c r="R21" s="97"/>
      <c r="S21" s="97"/>
      <c r="T21" s="97"/>
      <c r="U21" s="95"/>
      <c r="V21" s="95"/>
      <c r="W21" s="95"/>
      <c r="X21" s="95"/>
      <c r="Y21" s="95"/>
      <c r="Z21" s="97"/>
      <c r="AE21" s="156"/>
    </row>
    <row r="22" spans="1:31" s="154" customFormat="1" ht="15">
      <c r="A22" s="96">
        <v>11</v>
      </c>
      <c r="B22" s="155" t="s">
        <v>176</v>
      </c>
      <c r="C22" s="97">
        <f t="shared" si="2"/>
        <v>3656</v>
      </c>
      <c r="D22" s="97">
        <v>3656</v>
      </c>
      <c r="E22" s="97"/>
      <c r="F22" s="97"/>
      <c r="G22" s="97"/>
      <c r="H22" s="97"/>
      <c r="I22" s="97"/>
      <c r="J22" s="97"/>
      <c r="K22" s="97">
        <f t="shared" si="4"/>
        <v>5602</v>
      </c>
      <c r="L22" s="97">
        <v>3656</v>
      </c>
      <c r="M22" s="97">
        <f t="shared" si="5"/>
        <v>1946</v>
      </c>
      <c r="N22" s="97"/>
      <c r="O22" s="97">
        <f t="shared" si="3"/>
        <v>1946</v>
      </c>
      <c r="P22" s="97"/>
      <c r="Q22" s="97">
        <v>1946</v>
      </c>
      <c r="R22" s="97"/>
      <c r="S22" s="97">
        <f t="shared" si="6"/>
        <v>153.22757111597375</v>
      </c>
      <c r="T22" s="97">
        <f t="shared" si="6"/>
        <v>100</v>
      </c>
      <c r="U22" s="95"/>
      <c r="V22" s="95"/>
      <c r="W22" s="95"/>
      <c r="X22" s="95"/>
      <c r="Y22" s="95"/>
      <c r="Z22" s="97"/>
      <c r="AE22" s="156"/>
    </row>
    <row r="23" spans="1:31" s="154" customFormat="1" ht="15">
      <c r="A23" s="96">
        <v>12</v>
      </c>
      <c r="B23" s="155" t="s">
        <v>177</v>
      </c>
      <c r="C23" s="97">
        <f t="shared" si="2"/>
        <v>1608</v>
      </c>
      <c r="D23" s="97">
        <v>1608</v>
      </c>
      <c r="E23" s="97"/>
      <c r="F23" s="97"/>
      <c r="G23" s="97"/>
      <c r="H23" s="97"/>
      <c r="I23" s="97"/>
      <c r="J23" s="97"/>
      <c r="K23" s="97">
        <f t="shared" si="4"/>
        <v>4977</v>
      </c>
      <c r="L23" s="97">
        <v>1608</v>
      </c>
      <c r="M23" s="97">
        <f t="shared" si="5"/>
        <v>3369</v>
      </c>
      <c r="N23" s="97"/>
      <c r="O23" s="97">
        <f t="shared" si="3"/>
        <v>3369</v>
      </c>
      <c r="P23" s="97"/>
      <c r="Q23" s="97">
        <v>3369</v>
      </c>
      <c r="R23" s="97"/>
      <c r="S23" s="97">
        <f t="shared" si="6"/>
        <v>309.5149253731343</v>
      </c>
      <c r="T23" s="97">
        <f t="shared" si="6"/>
        <v>100</v>
      </c>
      <c r="U23" s="95"/>
      <c r="V23" s="95"/>
      <c r="W23" s="95"/>
      <c r="X23" s="95"/>
      <c r="Y23" s="95"/>
      <c r="Z23" s="97"/>
      <c r="AE23" s="156"/>
    </row>
    <row r="24" spans="1:31" s="154" customFormat="1" ht="15">
      <c r="A24" s="96">
        <v>13</v>
      </c>
      <c r="B24" s="155" t="s">
        <v>178</v>
      </c>
      <c r="C24" s="97">
        <f t="shared" si="2"/>
        <v>5565</v>
      </c>
      <c r="D24" s="97">
        <v>5565</v>
      </c>
      <c r="E24" s="97"/>
      <c r="F24" s="97"/>
      <c r="G24" s="97"/>
      <c r="H24" s="97"/>
      <c r="I24" s="97"/>
      <c r="J24" s="97"/>
      <c r="K24" s="97">
        <f t="shared" si="4"/>
        <v>9518</v>
      </c>
      <c r="L24" s="97">
        <v>5565</v>
      </c>
      <c r="M24" s="97">
        <f t="shared" si="5"/>
        <v>3953</v>
      </c>
      <c r="N24" s="97"/>
      <c r="O24" s="97">
        <f t="shared" si="3"/>
        <v>3953</v>
      </c>
      <c r="P24" s="97"/>
      <c r="Q24" s="97">
        <v>3953</v>
      </c>
      <c r="R24" s="97"/>
      <c r="S24" s="97">
        <f t="shared" si="6"/>
        <v>171.03324348607367</v>
      </c>
      <c r="T24" s="97">
        <f t="shared" si="6"/>
        <v>100</v>
      </c>
      <c r="U24" s="95"/>
      <c r="V24" s="95"/>
      <c r="W24" s="95"/>
      <c r="X24" s="95"/>
      <c r="Y24" s="95"/>
      <c r="Z24" s="97"/>
      <c r="AE24" s="156"/>
    </row>
    <row r="25" spans="1:31" s="154" customFormat="1" ht="15">
      <c r="A25" s="96">
        <v>14</v>
      </c>
      <c r="B25" s="155" t="s">
        <v>179</v>
      </c>
      <c r="C25" s="97">
        <f t="shared" si="2"/>
        <v>5221</v>
      </c>
      <c r="D25" s="157">
        <v>5221</v>
      </c>
      <c r="E25" s="97"/>
      <c r="F25" s="157"/>
      <c r="G25" s="97"/>
      <c r="H25" s="157"/>
      <c r="I25" s="157"/>
      <c r="J25" s="157"/>
      <c r="K25" s="97">
        <f t="shared" si="4"/>
        <v>8708</v>
      </c>
      <c r="L25" s="157">
        <v>5221</v>
      </c>
      <c r="M25" s="97">
        <f t="shared" si="5"/>
        <v>3487</v>
      </c>
      <c r="N25" s="157"/>
      <c r="O25" s="97">
        <f t="shared" si="3"/>
        <v>3487</v>
      </c>
      <c r="P25" s="157"/>
      <c r="Q25" s="157">
        <v>3487</v>
      </c>
      <c r="R25" s="157"/>
      <c r="S25" s="97">
        <f t="shared" si="6"/>
        <v>166.78797165294006</v>
      </c>
      <c r="T25" s="97">
        <f t="shared" si="6"/>
        <v>100</v>
      </c>
      <c r="U25" s="95"/>
      <c r="V25" s="158"/>
      <c r="W25" s="158"/>
      <c r="X25" s="95"/>
      <c r="Y25" s="95"/>
      <c r="Z25" s="157"/>
      <c r="AE25" s="156"/>
    </row>
    <row r="26" spans="1:31" s="154" customFormat="1" ht="15">
      <c r="A26" s="96">
        <v>15</v>
      </c>
      <c r="B26" s="155" t="s">
        <v>180</v>
      </c>
      <c r="C26" s="97">
        <f t="shared" si="2"/>
        <v>0</v>
      </c>
      <c r="D26" s="157"/>
      <c r="E26" s="157"/>
      <c r="F26" s="157"/>
      <c r="G26" s="157"/>
      <c r="H26" s="157"/>
      <c r="I26" s="157"/>
      <c r="J26" s="157"/>
      <c r="K26" s="97">
        <f t="shared" si="4"/>
        <v>647</v>
      </c>
      <c r="L26" s="157"/>
      <c r="M26" s="97">
        <f t="shared" si="5"/>
        <v>647</v>
      </c>
      <c r="N26" s="157"/>
      <c r="O26" s="97">
        <f t="shared" si="3"/>
        <v>647</v>
      </c>
      <c r="P26" s="157"/>
      <c r="Q26" s="157">
        <v>647</v>
      </c>
      <c r="R26" s="157"/>
      <c r="S26" s="97"/>
      <c r="T26" s="97"/>
      <c r="U26" s="95"/>
      <c r="V26" s="158"/>
      <c r="W26" s="158"/>
      <c r="X26" s="95"/>
      <c r="Y26" s="95"/>
      <c r="Z26" s="157"/>
      <c r="AE26" s="156"/>
    </row>
    <row r="27" spans="1:31" s="154" customFormat="1" ht="15">
      <c r="A27" s="96">
        <v>16</v>
      </c>
      <c r="B27" s="155" t="s">
        <v>181</v>
      </c>
      <c r="C27" s="97">
        <f t="shared" si="2"/>
        <v>7014</v>
      </c>
      <c r="D27" s="157">
        <v>7014</v>
      </c>
      <c r="E27" s="157"/>
      <c r="F27" s="157"/>
      <c r="G27" s="157"/>
      <c r="H27" s="157"/>
      <c r="I27" s="157"/>
      <c r="J27" s="157"/>
      <c r="K27" s="97">
        <f t="shared" si="4"/>
        <v>12262</v>
      </c>
      <c r="L27" s="157">
        <v>7014</v>
      </c>
      <c r="M27" s="97">
        <f t="shared" si="5"/>
        <v>5248</v>
      </c>
      <c r="N27" s="157"/>
      <c r="O27" s="97">
        <f t="shared" si="3"/>
        <v>5248</v>
      </c>
      <c r="P27" s="157"/>
      <c r="Q27" s="157">
        <v>5248</v>
      </c>
      <c r="R27" s="157"/>
      <c r="S27" s="97">
        <f t="shared" si="6"/>
        <v>174.82178500142572</v>
      </c>
      <c r="T27" s="97">
        <f t="shared" si="6"/>
        <v>100</v>
      </c>
      <c r="U27" s="95"/>
      <c r="V27" s="158"/>
      <c r="W27" s="158"/>
      <c r="X27" s="95"/>
      <c r="Y27" s="95"/>
      <c r="Z27" s="157"/>
      <c r="AE27" s="156"/>
    </row>
    <row r="28" spans="1:31" s="154" customFormat="1" ht="15">
      <c r="A28" s="96">
        <v>17</v>
      </c>
      <c r="B28" s="155" t="s">
        <v>182</v>
      </c>
      <c r="C28" s="97">
        <f t="shared" si="2"/>
        <v>5649</v>
      </c>
      <c r="D28" s="157">
        <v>5649</v>
      </c>
      <c r="E28" s="157"/>
      <c r="F28" s="157"/>
      <c r="G28" s="157"/>
      <c r="H28" s="157"/>
      <c r="I28" s="157"/>
      <c r="J28" s="157"/>
      <c r="K28" s="97">
        <f t="shared" si="4"/>
        <v>7421</v>
      </c>
      <c r="L28" s="157">
        <v>5649</v>
      </c>
      <c r="M28" s="97">
        <f t="shared" si="5"/>
        <v>1772</v>
      </c>
      <c r="N28" s="157"/>
      <c r="O28" s="97">
        <f t="shared" si="3"/>
        <v>1772</v>
      </c>
      <c r="P28" s="157"/>
      <c r="Q28" s="157">
        <v>1772</v>
      </c>
      <c r="R28" s="157"/>
      <c r="S28" s="97">
        <f t="shared" si="6"/>
        <v>131.36838378474067</v>
      </c>
      <c r="T28" s="97">
        <f t="shared" si="6"/>
        <v>100</v>
      </c>
      <c r="U28" s="95"/>
      <c r="V28" s="158"/>
      <c r="W28" s="158"/>
      <c r="X28" s="95"/>
      <c r="Y28" s="95"/>
      <c r="Z28" s="157"/>
      <c r="AE28" s="156"/>
    </row>
    <row r="29" spans="1:31" s="154" customFormat="1" ht="15">
      <c r="A29" s="96">
        <v>18</v>
      </c>
      <c r="B29" s="155" t="s">
        <v>183</v>
      </c>
      <c r="C29" s="97">
        <f t="shared" si="2"/>
        <v>4785</v>
      </c>
      <c r="D29" s="157">
        <v>4785</v>
      </c>
      <c r="E29" s="157"/>
      <c r="F29" s="157"/>
      <c r="G29" s="157"/>
      <c r="H29" s="157"/>
      <c r="I29" s="157"/>
      <c r="J29" s="157"/>
      <c r="K29" s="97">
        <f t="shared" si="4"/>
        <v>8038</v>
      </c>
      <c r="L29" s="157">
        <v>4785</v>
      </c>
      <c r="M29" s="97">
        <f t="shared" si="5"/>
        <v>3253</v>
      </c>
      <c r="N29" s="157"/>
      <c r="O29" s="97">
        <f t="shared" si="3"/>
        <v>3253</v>
      </c>
      <c r="P29" s="157"/>
      <c r="Q29" s="157">
        <f>5255-2067+65</f>
        <v>3253</v>
      </c>
      <c r="R29" s="157"/>
      <c r="S29" s="97">
        <f t="shared" si="6"/>
        <v>167.98328108672936</v>
      </c>
      <c r="T29" s="97">
        <f t="shared" si="6"/>
        <v>100</v>
      </c>
      <c r="U29" s="95"/>
      <c r="V29" s="158"/>
      <c r="W29" s="158"/>
      <c r="X29" s="95"/>
      <c r="Y29" s="95"/>
      <c r="Z29" s="157"/>
      <c r="AE29" s="156"/>
    </row>
    <row r="30" spans="1:31" s="154" customFormat="1" ht="15">
      <c r="A30" s="96">
        <v>19</v>
      </c>
      <c r="B30" s="155" t="s">
        <v>184</v>
      </c>
      <c r="C30" s="97">
        <f t="shared" si="2"/>
        <v>3835</v>
      </c>
      <c r="D30" s="157">
        <v>3835</v>
      </c>
      <c r="E30" s="97"/>
      <c r="F30" s="157"/>
      <c r="G30" s="97"/>
      <c r="H30" s="157"/>
      <c r="I30" s="157"/>
      <c r="J30" s="157"/>
      <c r="K30" s="97">
        <f t="shared" si="4"/>
        <v>4932</v>
      </c>
      <c r="L30" s="157">
        <v>3835</v>
      </c>
      <c r="M30" s="97">
        <f t="shared" si="5"/>
        <v>1097</v>
      </c>
      <c r="N30" s="157"/>
      <c r="O30" s="97">
        <f t="shared" si="3"/>
        <v>1097</v>
      </c>
      <c r="P30" s="157"/>
      <c r="Q30" s="157">
        <v>1097</v>
      </c>
      <c r="R30" s="157"/>
      <c r="S30" s="97">
        <f t="shared" si="6"/>
        <v>128.60495436766624</v>
      </c>
      <c r="T30" s="97">
        <f t="shared" si="6"/>
        <v>100</v>
      </c>
      <c r="U30" s="95"/>
      <c r="V30" s="158"/>
      <c r="W30" s="158"/>
      <c r="X30" s="95"/>
      <c r="Y30" s="95"/>
      <c r="Z30" s="157"/>
      <c r="AE30" s="156"/>
    </row>
    <row r="31" spans="1:31" s="154" customFormat="1" ht="15">
      <c r="A31" s="96">
        <v>20</v>
      </c>
      <c r="B31" s="155" t="s">
        <v>185</v>
      </c>
      <c r="C31" s="97">
        <f t="shared" si="2"/>
        <v>7131</v>
      </c>
      <c r="D31" s="157">
        <v>5622</v>
      </c>
      <c r="E31" s="97">
        <f>+F31+G31</f>
        <v>1509</v>
      </c>
      <c r="F31" s="157"/>
      <c r="G31" s="97">
        <v>1509</v>
      </c>
      <c r="H31" s="157"/>
      <c r="I31" s="157"/>
      <c r="J31" s="157"/>
      <c r="K31" s="97">
        <f t="shared" si="4"/>
        <v>10666</v>
      </c>
      <c r="L31" s="157">
        <v>5622</v>
      </c>
      <c r="M31" s="97">
        <f t="shared" si="5"/>
        <v>5044</v>
      </c>
      <c r="N31" s="157"/>
      <c r="O31" s="97">
        <f t="shared" si="3"/>
        <v>5044</v>
      </c>
      <c r="P31" s="157">
        <v>1399</v>
      </c>
      <c r="Q31" s="157">
        <v>3645</v>
      </c>
      <c r="R31" s="157"/>
      <c r="S31" s="97">
        <f t="shared" si="6"/>
        <v>149.57229000140234</v>
      </c>
      <c r="T31" s="97">
        <f t="shared" si="6"/>
        <v>100</v>
      </c>
      <c r="U31" s="95"/>
      <c r="V31" s="158"/>
      <c r="W31" s="158"/>
      <c r="X31" s="95"/>
      <c r="Y31" s="95"/>
      <c r="Z31" s="157"/>
      <c r="AA31" s="156"/>
      <c r="AC31" s="156"/>
      <c r="AE31" s="156"/>
    </row>
    <row r="32" spans="1:31" s="154" customFormat="1" ht="15">
      <c r="A32" s="96">
        <v>21</v>
      </c>
      <c r="B32" s="155" t="s">
        <v>186</v>
      </c>
      <c r="C32" s="97">
        <f t="shared" si="2"/>
        <v>4100</v>
      </c>
      <c r="D32" s="157">
        <v>2843</v>
      </c>
      <c r="E32" s="97">
        <f aca="true" t="shared" si="7" ref="E32:E38">+F32+G32</f>
        <v>1257</v>
      </c>
      <c r="F32" s="157"/>
      <c r="G32" s="97">
        <v>1257</v>
      </c>
      <c r="H32" s="157"/>
      <c r="I32" s="157"/>
      <c r="J32" s="157"/>
      <c r="K32" s="97">
        <f t="shared" si="4"/>
        <v>5812</v>
      </c>
      <c r="L32" s="157">
        <v>2843</v>
      </c>
      <c r="M32" s="97">
        <f t="shared" si="5"/>
        <v>2969</v>
      </c>
      <c r="N32" s="157"/>
      <c r="O32" s="97">
        <f t="shared" si="3"/>
        <v>2969</v>
      </c>
      <c r="P32" s="157">
        <v>1251</v>
      </c>
      <c r="Q32" s="157">
        <v>1718</v>
      </c>
      <c r="R32" s="157"/>
      <c r="S32" s="97">
        <f t="shared" si="6"/>
        <v>141.7560975609756</v>
      </c>
      <c r="T32" s="97">
        <f t="shared" si="6"/>
        <v>100</v>
      </c>
      <c r="U32" s="95"/>
      <c r="V32" s="158"/>
      <c r="W32" s="158"/>
      <c r="X32" s="95"/>
      <c r="Y32" s="95"/>
      <c r="Z32" s="157"/>
      <c r="AA32" s="156"/>
      <c r="AE32" s="156"/>
    </row>
    <row r="33" spans="1:31" s="154" customFormat="1" ht="15">
      <c r="A33" s="96">
        <v>22</v>
      </c>
      <c r="B33" s="155" t="s">
        <v>187</v>
      </c>
      <c r="C33" s="97">
        <f t="shared" si="2"/>
        <v>7659</v>
      </c>
      <c r="D33" s="157">
        <v>6150</v>
      </c>
      <c r="E33" s="97">
        <f t="shared" si="7"/>
        <v>1509</v>
      </c>
      <c r="F33" s="157"/>
      <c r="G33" s="97">
        <v>1509</v>
      </c>
      <c r="H33" s="157"/>
      <c r="I33" s="157"/>
      <c r="J33" s="157"/>
      <c r="K33" s="97">
        <f t="shared" si="4"/>
        <v>9632</v>
      </c>
      <c r="L33" s="157">
        <v>6150</v>
      </c>
      <c r="M33" s="97">
        <f t="shared" si="5"/>
        <v>3482</v>
      </c>
      <c r="N33" s="157"/>
      <c r="O33" s="97">
        <f t="shared" si="3"/>
        <v>3482</v>
      </c>
      <c r="P33" s="157">
        <v>1420</v>
      </c>
      <c r="Q33" s="157">
        <v>2062</v>
      </c>
      <c r="R33" s="157"/>
      <c r="S33" s="97">
        <f t="shared" si="6"/>
        <v>125.7605431518475</v>
      </c>
      <c r="T33" s="97">
        <f t="shared" si="6"/>
        <v>100</v>
      </c>
      <c r="U33" s="95"/>
      <c r="V33" s="158"/>
      <c r="W33" s="158"/>
      <c r="X33" s="95"/>
      <c r="Y33" s="95"/>
      <c r="Z33" s="157"/>
      <c r="AA33" s="156"/>
      <c r="AE33" s="156"/>
    </row>
    <row r="34" spans="1:31" s="154" customFormat="1" ht="15">
      <c r="A34" s="96">
        <v>23</v>
      </c>
      <c r="B34" s="155" t="s">
        <v>188</v>
      </c>
      <c r="C34" s="97">
        <f t="shared" si="2"/>
        <v>5575</v>
      </c>
      <c r="D34" s="157">
        <v>3765</v>
      </c>
      <c r="E34" s="97">
        <f t="shared" si="7"/>
        <v>1810</v>
      </c>
      <c r="F34" s="157"/>
      <c r="G34" s="97">
        <v>1810</v>
      </c>
      <c r="H34" s="157"/>
      <c r="I34" s="157"/>
      <c r="J34" s="157"/>
      <c r="K34" s="97">
        <f t="shared" si="4"/>
        <v>8322</v>
      </c>
      <c r="L34" s="157">
        <v>3765</v>
      </c>
      <c r="M34" s="97">
        <f t="shared" si="5"/>
        <v>4557</v>
      </c>
      <c r="N34" s="157"/>
      <c r="O34" s="97">
        <f t="shared" si="3"/>
        <v>4557</v>
      </c>
      <c r="P34" s="157">
        <v>1793</v>
      </c>
      <c r="Q34" s="157">
        <v>2764</v>
      </c>
      <c r="R34" s="157"/>
      <c r="S34" s="97">
        <f t="shared" si="6"/>
        <v>149.27354260089686</v>
      </c>
      <c r="T34" s="97">
        <f t="shared" si="6"/>
        <v>100</v>
      </c>
      <c r="U34" s="95"/>
      <c r="V34" s="158"/>
      <c r="W34" s="158"/>
      <c r="X34" s="95"/>
      <c r="Y34" s="95"/>
      <c r="Z34" s="157"/>
      <c r="AA34" s="156"/>
      <c r="AE34" s="156"/>
    </row>
    <row r="35" spans="1:31" s="154" customFormat="1" ht="15">
      <c r="A35" s="96">
        <v>24</v>
      </c>
      <c r="B35" s="155" t="s">
        <v>189</v>
      </c>
      <c r="C35" s="97">
        <f t="shared" si="2"/>
        <v>7298</v>
      </c>
      <c r="D35" s="157">
        <v>5789</v>
      </c>
      <c r="E35" s="97">
        <f t="shared" si="7"/>
        <v>1509</v>
      </c>
      <c r="F35" s="157"/>
      <c r="G35" s="97">
        <v>1509</v>
      </c>
      <c r="H35" s="157"/>
      <c r="I35" s="157"/>
      <c r="J35" s="157"/>
      <c r="K35" s="97">
        <f t="shared" si="4"/>
        <v>8372</v>
      </c>
      <c r="L35" s="157">
        <v>5789</v>
      </c>
      <c r="M35" s="97">
        <f t="shared" si="5"/>
        <v>2583</v>
      </c>
      <c r="N35" s="157"/>
      <c r="O35" s="97">
        <f t="shared" si="3"/>
        <v>2583</v>
      </c>
      <c r="P35" s="157">
        <v>1509</v>
      </c>
      <c r="Q35" s="157">
        <v>1074</v>
      </c>
      <c r="R35" s="157"/>
      <c r="S35" s="97">
        <f t="shared" si="6"/>
        <v>114.71636064675253</v>
      </c>
      <c r="T35" s="97">
        <f t="shared" si="6"/>
        <v>100</v>
      </c>
      <c r="U35" s="95"/>
      <c r="V35" s="158"/>
      <c r="W35" s="158"/>
      <c r="X35" s="95"/>
      <c r="Y35" s="95"/>
      <c r="Z35" s="157"/>
      <c r="AA35" s="156"/>
      <c r="AE35" s="156"/>
    </row>
    <row r="36" spans="1:31" s="154" customFormat="1" ht="15">
      <c r="A36" s="96">
        <v>25</v>
      </c>
      <c r="B36" s="155" t="s">
        <v>190</v>
      </c>
      <c r="C36" s="97">
        <f t="shared" si="2"/>
        <v>4763</v>
      </c>
      <c r="D36" s="157">
        <v>3506</v>
      </c>
      <c r="E36" s="97">
        <f t="shared" si="7"/>
        <v>1257</v>
      </c>
      <c r="F36" s="157"/>
      <c r="G36" s="97">
        <v>1257</v>
      </c>
      <c r="H36" s="157"/>
      <c r="I36" s="157"/>
      <c r="J36" s="157"/>
      <c r="K36" s="97">
        <f t="shared" si="4"/>
        <v>7044</v>
      </c>
      <c r="L36" s="157">
        <v>3506</v>
      </c>
      <c r="M36" s="97">
        <f t="shared" si="5"/>
        <v>3538</v>
      </c>
      <c r="N36" s="157"/>
      <c r="O36" s="97">
        <f t="shared" si="3"/>
        <v>3538</v>
      </c>
      <c r="P36" s="157">
        <v>1257</v>
      </c>
      <c r="Q36" s="157">
        <v>2281</v>
      </c>
      <c r="R36" s="157"/>
      <c r="S36" s="97">
        <f t="shared" si="6"/>
        <v>147.88998530338023</v>
      </c>
      <c r="T36" s="97">
        <f t="shared" si="6"/>
        <v>100</v>
      </c>
      <c r="U36" s="95"/>
      <c r="V36" s="158"/>
      <c r="W36" s="158"/>
      <c r="X36" s="95"/>
      <c r="Y36" s="95"/>
      <c r="Z36" s="157"/>
      <c r="AA36" s="156"/>
      <c r="AE36" s="156"/>
    </row>
    <row r="37" spans="1:31" s="154" customFormat="1" ht="15">
      <c r="A37" s="96">
        <v>26</v>
      </c>
      <c r="B37" s="155" t="s">
        <v>191</v>
      </c>
      <c r="C37" s="97">
        <f t="shared" si="2"/>
        <v>6727</v>
      </c>
      <c r="D37" s="159">
        <v>4917</v>
      </c>
      <c r="E37" s="97">
        <f t="shared" si="7"/>
        <v>1810</v>
      </c>
      <c r="F37" s="159"/>
      <c r="G37" s="97">
        <v>1810</v>
      </c>
      <c r="H37" s="159"/>
      <c r="I37" s="159"/>
      <c r="J37" s="159"/>
      <c r="K37" s="97">
        <f t="shared" si="4"/>
        <v>8358</v>
      </c>
      <c r="L37" s="159">
        <v>4917</v>
      </c>
      <c r="M37" s="97">
        <f t="shared" si="5"/>
        <v>3441</v>
      </c>
      <c r="N37" s="159"/>
      <c r="O37" s="97">
        <f t="shared" si="3"/>
        <v>3441</v>
      </c>
      <c r="P37" s="159">
        <v>1724</v>
      </c>
      <c r="Q37" s="159">
        <v>1717</v>
      </c>
      <c r="R37" s="159"/>
      <c r="S37" s="97">
        <f t="shared" si="6"/>
        <v>124.24557752341312</v>
      </c>
      <c r="T37" s="97">
        <f t="shared" si="6"/>
        <v>100</v>
      </c>
      <c r="U37" s="95"/>
      <c r="V37" s="160"/>
      <c r="W37" s="160"/>
      <c r="X37" s="95"/>
      <c r="Y37" s="95"/>
      <c r="Z37" s="159"/>
      <c r="AA37" s="156"/>
      <c r="AE37" s="156"/>
    </row>
    <row r="38" spans="1:31" s="154" customFormat="1" ht="15">
      <c r="A38" s="9">
        <v>27</v>
      </c>
      <c r="B38" s="161" t="s">
        <v>192</v>
      </c>
      <c r="C38" s="46">
        <f t="shared" si="2"/>
        <v>5938</v>
      </c>
      <c r="D38" s="46">
        <v>4421</v>
      </c>
      <c r="E38" s="46">
        <f t="shared" si="7"/>
        <v>1517</v>
      </c>
      <c r="F38" s="46"/>
      <c r="G38" s="46">
        <v>1517</v>
      </c>
      <c r="H38" s="46"/>
      <c r="I38" s="46"/>
      <c r="J38" s="46"/>
      <c r="K38" s="46">
        <f t="shared" si="4"/>
        <v>7264</v>
      </c>
      <c r="L38" s="46">
        <v>4421</v>
      </c>
      <c r="M38" s="46">
        <f t="shared" si="5"/>
        <v>2843</v>
      </c>
      <c r="N38" s="46"/>
      <c r="O38" s="46">
        <f t="shared" si="3"/>
        <v>2843</v>
      </c>
      <c r="P38" s="46">
        <v>1363</v>
      </c>
      <c r="Q38" s="46">
        <v>1480</v>
      </c>
      <c r="R38" s="46"/>
      <c r="S38" s="46">
        <f t="shared" si="6"/>
        <v>122.33075109464467</v>
      </c>
      <c r="T38" s="46">
        <f t="shared" si="6"/>
        <v>100</v>
      </c>
      <c r="U38" s="98"/>
      <c r="V38" s="98"/>
      <c r="W38" s="98"/>
      <c r="X38" s="98"/>
      <c r="Y38" s="98"/>
      <c r="Z38" s="46"/>
      <c r="AA38" s="156"/>
      <c r="AE38" s="156"/>
    </row>
    <row r="39" s="154" customFormat="1" ht="15"/>
    <row r="40" s="154" customFormat="1" ht="15"/>
    <row r="41" s="154" customFormat="1" ht="15"/>
    <row r="42" s="162" customFormat="1" ht="12.75"/>
  </sheetData>
  <sheetProtection/>
  <mergeCells count="32">
    <mergeCell ref="V8:W8"/>
    <mergeCell ref="X8:X9"/>
    <mergeCell ref="Y8:Y9"/>
    <mergeCell ref="Z8:Z9"/>
    <mergeCell ref="T7:T9"/>
    <mergeCell ref="U7:U9"/>
    <mergeCell ref="E8:E9"/>
    <mergeCell ref="F8:G8"/>
    <mergeCell ref="H8:H9"/>
    <mergeCell ref="I8:I9"/>
    <mergeCell ref="J8:J9"/>
    <mergeCell ref="M8:M9"/>
    <mergeCell ref="A1:Z1"/>
    <mergeCell ref="A2:Z2"/>
    <mergeCell ref="A3:U3"/>
    <mergeCell ref="A5:Z5"/>
    <mergeCell ref="A6:A9"/>
    <mergeCell ref="B6:B9"/>
    <mergeCell ref="C6:J6"/>
    <mergeCell ref="N8:O8"/>
    <mergeCell ref="P8:P9"/>
    <mergeCell ref="D7:D9"/>
    <mergeCell ref="K6:R6"/>
    <mergeCell ref="S6:U6"/>
    <mergeCell ref="C7:C9"/>
    <mergeCell ref="S7:S9"/>
    <mergeCell ref="Q8:Q9"/>
    <mergeCell ref="R8:R9"/>
    <mergeCell ref="E7:J7"/>
    <mergeCell ref="K7:K9"/>
    <mergeCell ref="L7:L9"/>
    <mergeCell ref="M7:R7"/>
  </mergeCells>
  <printOptions/>
  <pageMargins left="0.3937007874015748" right="0.1968503937007874" top="0.35433070866141736" bottom="0.24" header="0.31496062992125984" footer="0.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Acer01</dc:creator>
  <cp:keywords/>
  <dc:description/>
  <cp:lastModifiedBy>Admin</cp:lastModifiedBy>
  <cp:lastPrinted>2023-08-15T02:25:30Z</cp:lastPrinted>
  <dcterms:created xsi:type="dcterms:W3CDTF">2018-05-04T01:47:37Z</dcterms:created>
  <dcterms:modified xsi:type="dcterms:W3CDTF">2023-08-22T03:47:43Z</dcterms:modified>
  <cp:category/>
  <cp:version/>
  <cp:contentType/>
  <cp:contentStatus/>
</cp:coreProperties>
</file>